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840" windowHeight="12120" activeTab="0"/>
  </bookViews>
  <sheets>
    <sheet name="с 5 по 11" sheetId="1" r:id="rId1"/>
  </sheets>
  <definedNames>
    <definedName name="_xlnm.Print_Titles" localSheetId="0">'с 5 по 11'!$3:$7</definedName>
  </definedNames>
  <calcPr fullCalcOnLoad="1"/>
</workbook>
</file>

<file path=xl/sharedStrings.xml><?xml version="1.0" encoding="utf-8"?>
<sst xmlns="http://schemas.openxmlformats.org/spreadsheetml/2006/main" count="214" uniqueCount="81">
  <si>
    <t>Хлеб пшеничный</t>
  </si>
  <si>
    <t>Б</t>
  </si>
  <si>
    <t>Ж</t>
  </si>
  <si>
    <t>У</t>
  </si>
  <si>
    <t>Хлеб ржаной</t>
  </si>
  <si>
    <t>Масса порции          (г)</t>
  </si>
  <si>
    <t>Пищевые вещества (г )</t>
  </si>
  <si>
    <t>Энергетическая ценность (ккал)</t>
  </si>
  <si>
    <t>Итого за день</t>
  </si>
  <si>
    <t>Завтрак</t>
  </si>
  <si>
    <t xml:space="preserve">Обед </t>
  </si>
  <si>
    <t xml:space="preserve">Завтрак </t>
  </si>
  <si>
    <t>№ рецептур</t>
  </si>
  <si>
    <t>неделя: 1               день1: понедельник</t>
  </si>
  <si>
    <t>неделя: 1               день2: вторник</t>
  </si>
  <si>
    <t>неделя: 1               день3: среда</t>
  </si>
  <si>
    <t>неделя: 1               день4: четверг</t>
  </si>
  <si>
    <t>неделя: 1               день5: пятница</t>
  </si>
  <si>
    <t>Рожки отварные</t>
  </si>
  <si>
    <t>Каша гречневая рассыпчатая</t>
  </si>
  <si>
    <t>Итого</t>
  </si>
  <si>
    <t>Рис отварной</t>
  </si>
  <si>
    <t>Омлет натуральный</t>
  </si>
  <si>
    <t>Картофельное пюре</t>
  </si>
  <si>
    <t xml:space="preserve">Компот плодово-ягодный </t>
  </si>
  <si>
    <t>Чай с сахаром</t>
  </si>
  <si>
    <t>Цена</t>
  </si>
  <si>
    <t xml:space="preserve">Щи из св.капусты с картофелем </t>
  </si>
  <si>
    <t>Компот из сухофруктов</t>
  </si>
  <si>
    <t>Рассольник "Ленинградский"</t>
  </si>
  <si>
    <t>Котлета мясная  с соусом</t>
  </si>
  <si>
    <t>Фрукт</t>
  </si>
  <si>
    <t>пр</t>
  </si>
  <si>
    <t>1.5</t>
  </si>
  <si>
    <t>1.6</t>
  </si>
  <si>
    <t>183</t>
  </si>
  <si>
    <t xml:space="preserve">Борщ с капустой , картофелем </t>
  </si>
  <si>
    <t>Итого за  10 дней:</t>
  </si>
  <si>
    <t xml:space="preserve">         Итого в среднем за день :</t>
  </si>
  <si>
    <t>неделя: 2               день7: вторник</t>
  </si>
  <si>
    <t>неделя: 2               день8: среда</t>
  </si>
  <si>
    <t>неделя: 2               день9: четверг</t>
  </si>
  <si>
    <t>неделя: 2               день 10: пятница</t>
  </si>
  <si>
    <t>Плов с мясом</t>
  </si>
  <si>
    <t>Картофель тушеный</t>
  </si>
  <si>
    <t>Каша молочная Дружба</t>
  </si>
  <si>
    <t xml:space="preserve">Жаркое по- домашнему с мясом </t>
  </si>
  <si>
    <t>неделя: 2               день6: понедельник</t>
  </si>
  <si>
    <t>Котлета куриная  с соусом</t>
  </si>
  <si>
    <t>Фрукт Яблоко</t>
  </si>
  <si>
    <t>Напиток лимонный с чаем</t>
  </si>
  <si>
    <t>Каша молочная (гречневая или пшенная)</t>
  </si>
  <si>
    <t>Салат из свеклы с растительным маслом</t>
  </si>
  <si>
    <t>Пельмени с маслом и зеленью с овощами порционно/ Блины с фруктовым соусом</t>
  </si>
  <si>
    <t xml:space="preserve"> Кофейный напиток/Чай с лимоном</t>
  </si>
  <si>
    <t>Суп  с макаронными изделиями</t>
  </si>
  <si>
    <t>289</t>
  </si>
  <si>
    <t>Суп картофельный с рыбой / Суп  с макаронными изделиями</t>
  </si>
  <si>
    <t>1.1</t>
  </si>
  <si>
    <t>Сырники с  соусом  сладким / Запеканка рисовая с творогом с соусом сладким</t>
  </si>
  <si>
    <t xml:space="preserve">Фрикадельки  с соусом </t>
  </si>
  <si>
    <t xml:space="preserve">Тефтели  с соусом </t>
  </si>
  <si>
    <t xml:space="preserve">Суп картофельный с бобовыми  </t>
  </si>
  <si>
    <t xml:space="preserve">Гуляш из мяса  </t>
  </si>
  <si>
    <t xml:space="preserve">Суп картофельный с бобовыми </t>
  </si>
  <si>
    <t>Каша молочная  рисовая</t>
  </si>
  <si>
    <t>Хлебобулочное изделия  или кондитерское (1 шт)</t>
  </si>
  <si>
    <t xml:space="preserve"> Кондитерское  изделия (1 шт)</t>
  </si>
  <si>
    <t xml:space="preserve"> Кондитерское изделия (1 шт)</t>
  </si>
  <si>
    <t>Блинчики/ Оладьи   со сгущенкой ( по 2 шт. на порцию)</t>
  </si>
  <si>
    <t>1.2</t>
  </si>
  <si>
    <t>Макаронные изделия</t>
  </si>
  <si>
    <t>Наггетцы куриные с соусом</t>
  </si>
  <si>
    <t xml:space="preserve">Бутерброд с сыром </t>
  </si>
  <si>
    <t xml:space="preserve">Бутерброд с ветчиной </t>
  </si>
  <si>
    <t xml:space="preserve">   Наименование блюда</t>
  </si>
  <si>
    <t>Примерное меню приготовляемых блюд  для детей с 5 по 11 класс</t>
  </si>
  <si>
    <t>Сок в инд.упак.</t>
  </si>
  <si>
    <t>Чай с сахаром и лимоном 200/10</t>
  </si>
  <si>
    <t xml:space="preserve">Хлебобулочное изделия  </t>
  </si>
  <si>
    <t xml:space="preserve">Чай с сахаром и лимоном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</si>
</sst>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&quot; &quot;???/???"/>
    <numFmt numFmtId="176" formatCode="[$-FC19]d\ mmmm\ yyyy\ &quot;г.&quot;"/>
    <numFmt numFmtId="177" formatCode="#&quot; &quot;?/2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0.000%"/>
    <numFmt numFmtId="185" formatCode="#,##0.00\ &quot;₽&quot;"/>
    <numFmt numFmtId="186" formatCode="#,##0.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2" fontId="47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2" fontId="5" fillId="0" borderId="14" xfId="0" applyNumberFormat="1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vertical="center" wrapText="1"/>
    </xf>
    <xf numFmtId="2" fontId="7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16" fontId="5" fillId="0" borderId="14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7" fillId="0" borderId="15" xfId="0" applyNumberFormat="1" applyFont="1" applyFill="1" applyBorder="1" applyAlignment="1">
      <alignment horizontal="right" wrapText="1"/>
    </xf>
    <xf numFmtId="0" fontId="49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top" wrapText="1"/>
    </xf>
    <xf numFmtId="1" fontId="5" fillId="0" borderId="20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vertical="top" wrapText="1"/>
    </xf>
    <xf numFmtId="186" fontId="7" fillId="0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zoomScalePageLayoutView="0" workbookViewId="0" topLeftCell="A1">
      <pane xSplit="2" ySplit="8" topLeftCell="C9" activePane="bottomRight" state="frozen"/>
      <selection pane="topLeft" activeCell="N137" sqref="N137"/>
      <selection pane="topRight" activeCell="N137" sqref="N137"/>
      <selection pane="bottomLeft" activeCell="N137" sqref="N137"/>
      <selection pane="bottomRight" activeCell="B187" sqref="B187"/>
    </sheetView>
  </sheetViews>
  <sheetFormatPr defaultColWidth="9.00390625" defaultRowHeight="12.75"/>
  <cols>
    <col min="1" max="1" width="10.00390625" style="40" customWidth="1"/>
    <col min="2" max="2" width="57.00390625" style="11" customWidth="1"/>
    <col min="3" max="3" width="9.625" style="52" customWidth="1"/>
    <col min="4" max="4" width="9.625" style="37" hidden="1" customWidth="1"/>
    <col min="5" max="5" width="10.25390625" style="11" customWidth="1"/>
    <col min="6" max="7" width="10.75390625" style="11" customWidth="1"/>
    <col min="8" max="8" width="11.875" style="11" customWidth="1"/>
    <col min="9" max="16384" width="9.125" style="11" customWidth="1"/>
  </cols>
  <sheetData>
    <row r="1" spans="2:8" ht="15" customHeight="1">
      <c r="B1" s="119" t="s">
        <v>76</v>
      </c>
      <c r="C1" s="119"/>
      <c r="D1" s="119"/>
      <c r="E1" s="119"/>
      <c r="F1" s="119"/>
      <c r="G1" s="119"/>
      <c r="H1" s="39"/>
    </row>
    <row r="2" spans="2:7" ht="15">
      <c r="B2" s="120"/>
      <c r="C2" s="120"/>
      <c r="D2" s="120"/>
      <c r="E2" s="120"/>
      <c r="F2" s="120"/>
      <c r="G2" s="120"/>
    </row>
    <row r="3" spans="1:8" ht="15.75" customHeight="1">
      <c r="A3" s="121" t="s">
        <v>12</v>
      </c>
      <c r="B3" s="116" t="s">
        <v>75</v>
      </c>
      <c r="C3" s="124" t="s">
        <v>5</v>
      </c>
      <c r="D3" s="127" t="s">
        <v>26</v>
      </c>
      <c r="E3" s="109" t="s">
        <v>6</v>
      </c>
      <c r="F3" s="110"/>
      <c r="G3" s="114"/>
      <c r="H3" s="111" t="s">
        <v>7</v>
      </c>
    </row>
    <row r="4" spans="1:8" ht="15.75" customHeight="1">
      <c r="A4" s="122"/>
      <c r="B4" s="117"/>
      <c r="C4" s="125"/>
      <c r="D4" s="128"/>
      <c r="E4" s="108"/>
      <c r="F4" s="104"/>
      <c r="G4" s="115"/>
      <c r="H4" s="112"/>
    </row>
    <row r="5" spans="1:8" ht="15" customHeight="1">
      <c r="A5" s="122"/>
      <c r="B5" s="117"/>
      <c r="C5" s="125"/>
      <c r="D5" s="128"/>
      <c r="E5" s="116" t="s">
        <v>1</v>
      </c>
      <c r="F5" s="116" t="s">
        <v>2</v>
      </c>
      <c r="G5" s="116" t="s">
        <v>3</v>
      </c>
      <c r="H5" s="112"/>
    </row>
    <row r="6" spans="1:8" ht="15" customHeight="1">
      <c r="A6" s="122"/>
      <c r="B6" s="117"/>
      <c r="C6" s="125"/>
      <c r="D6" s="128"/>
      <c r="E6" s="117"/>
      <c r="F6" s="117"/>
      <c r="G6" s="117"/>
      <c r="H6" s="112"/>
    </row>
    <row r="7" spans="1:8" ht="33" customHeight="1">
      <c r="A7" s="123"/>
      <c r="B7" s="118"/>
      <c r="C7" s="126"/>
      <c r="D7" s="129"/>
      <c r="E7" s="118"/>
      <c r="F7" s="118"/>
      <c r="G7" s="118"/>
      <c r="H7" s="113"/>
    </row>
    <row r="8" spans="1:8" ht="18.75" customHeight="1">
      <c r="A8" s="102" t="s">
        <v>13</v>
      </c>
      <c r="B8" s="103"/>
      <c r="C8" s="31"/>
      <c r="D8" s="30"/>
      <c r="E8" s="30"/>
      <c r="F8" s="30"/>
      <c r="G8" s="30"/>
      <c r="H8" s="30"/>
    </row>
    <row r="9" spans="1:8" ht="18" customHeight="1">
      <c r="A9" s="102" t="s">
        <v>9</v>
      </c>
      <c r="B9" s="103"/>
      <c r="C9" s="31"/>
      <c r="D9" s="36"/>
      <c r="E9" s="12"/>
      <c r="F9" s="12"/>
      <c r="G9" s="12"/>
      <c r="H9" s="12"/>
    </row>
    <row r="10" spans="1:8" ht="33" customHeight="1">
      <c r="A10" s="42">
        <v>258</v>
      </c>
      <c r="B10" s="27" t="s">
        <v>69</v>
      </c>
      <c r="C10" s="44">
        <v>150</v>
      </c>
      <c r="D10" s="4">
        <v>45.17</v>
      </c>
      <c r="E10" s="91">
        <v>13.75</v>
      </c>
      <c r="F10" s="17">
        <v>15.3</v>
      </c>
      <c r="G10" s="17">
        <v>42.16</v>
      </c>
      <c r="H10" s="17">
        <v>361.34</v>
      </c>
    </row>
    <row r="11" spans="1:8" ht="18" customHeight="1">
      <c r="A11" s="42">
        <v>300</v>
      </c>
      <c r="B11" s="25" t="s">
        <v>25</v>
      </c>
      <c r="C11" s="70">
        <v>200</v>
      </c>
      <c r="D11" s="25">
        <v>2.67</v>
      </c>
      <c r="E11" s="74">
        <v>0.1</v>
      </c>
      <c r="F11" s="4">
        <v>0</v>
      </c>
      <c r="G11" s="4">
        <v>20.2</v>
      </c>
      <c r="H11" s="4">
        <v>81.2</v>
      </c>
    </row>
    <row r="12" spans="1:8" ht="18" customHeight="1">
      <c r="A12" s="42" t="s">
        <v>32</v>
      </c>
      <c r="B12" s="4" t="s">
        <v>77</v>
      </c>
      <c r="C12" s="44">
        <v>200</v>
      </c>
      <c r="D12" s="4">
        <v>26.33</v>
      </c>
      <c r="E12" s="91">
        <v>1.8225000000000005</v>
      </c>
      <c r="F12" s="17">
        <v>0.405</v>
      </c>
      <c r="G12" s="17">
        <v>4.6425</v>
      </c>
      <c r="H12" s="17">
        <v>29.51</v>
      </c>
    </row>
    <row r="13" spans="1:8" s="7" customFormat="1" ht="18" customHeight="1">
      <c r="A13" s="44"/>
      <c r="B13" s="9" t="s">
        <v>20</v>
      </c>
      <c r="C13" s="47">
        <f>SUM(C10:C12)</f>
        <v>550</v>
      </c>
      <c r="D13" s="32">
        <f>SUM(D10:D12)</f>
        <v>74.17</v>
      </c>
      <c r="E13" s="32">
        <f>SUM(E10:E12)</f>
        <v>15.6725</v>
      </c>
      <c r="F13" s="32">
        <f>SUM(F10:F12)</f>
        <v>15.705</v>
      </c>
      <c r="G13" s="32">
        <f>SUM(G10:G12)</f>
        <v>67.0025</v>
      </c>
      <c r="H13" s="32">
        <f>SUM(H10:H12)</f>
        <v>472.04999999999995</v>
      </c>
    </row>
    <row r="14" spans="1:8" ht="18" customHeight="1">
      <c r="A14" s="102" t="s">
        <v>10</v>
      </c>
      <c r="B14" s="103"/>
      <c r="C14" s="51"/>
      <c r="D14" s="33"/>
      <c r="E14" s="18"/>
      <c r="F14" s="18"/>
      <c r="G14" s="18"/>
      <c r="H14" s="18"/>
    </row>
    <row r="15" spans="1:8" ht="18" customHeight="1">
      <c r="A15" s="42">
        <v>65</v>
      </c>
      <c r="B15" s="20" t="s">
        <v>29</v>
      </c>
      <c r="C15" s="73">
        <v>250</v>
      </c>
      <c r="D15" s="21">
        <f>16+2.63</f>
        <v>18.63</v>
      </c>
      <c r="E15" s="26">
        <v>11.3</v>
      </c>
      <c r="F15" s="26">
        <v>10.5</v>
      </c>
      <c r="G15" s="26">
        <v>30.8</v>
      </c>
      <c r="H15" s="26">
        <v>262.9</v>
      </c>
    </row>
    <row r="16" spans="1:8" ht="18" customHeight="1">
      <c r="A16" s="42">
        <v>99</v>
      </c>
      <c r="B16" s="25" t="s">
        <v>30</v>
      </c>
      <c r="C16" s="70">
        <v>100</v>
      </c>
      <c r="D16" s="21">
        <v>32</v>
      </c>
      <c r="E16" s="14">
        <v>8</v>
      </c>
      <c r="F16" s="14">
        <v>8.2</v>
      </c>
      <c r="G16" s="14">
        <v>10.6</v>
      </c>
      <c r="H16" s="15">
        <v>148.2</v>
      </c>
    </row>
    <row r="17" spans="1:8" ht="18" customHeight="1">
      <c r="A17" s="45" t="s">
        <v>35</v>
      </c>
      <c r="B17" s="1" t="s">
        <v>19</v>
      </c>
      <c r="C17" s="67">
        <v>190</v>
      </c>
      <c r="D17" s="21">
        <v>12</v>
      </c>
      <c r="E17" s="14">
        <v>5.6</v>
      </c>
      <c r="F17" s="14">
        <v>7.8</v>
      </c>
      <c r="G17" s="14">
        <v>25.3</v>
      </c>
      <c r="H17" s="15">
        <v>193.8</v>
      </c>
    </row>
    <row r="18" spans="1:8" ht="18" customHeight="1">
      <c r="A18" s="42">
        <v>310</v>
      </c>
      <c r="B18" s="4" t="s">
        <v>28</v>
      </c>
      <c r="C18" s="44">
        <v>200</v>
      </c>
      <c r="D18" s="21">
        <v>8</v>
      </c>
      <c r="E18" s="22">
        <v>0.5</v>
      </c>
      <c r="F18" s="22">
        <v>0.1</v>
      </c>
      <c r="G18" s="22">
        <v>23.9</v>
      </c>
      <c r="H18" s="22">
        <v>98.5</v>
      </c>
    </row>
    <row r="19" spans="1:8" s="8" customFormat="1" ht="18" customHeight="1">
      <c r="A19" s="45" t="s">
        <v>34</v>
      </c>
      <c r="B19" s="4" t="s">
        <v>4</v>
      </c>
      <c r="C19" s="71">
        <v>30</v>
      </c>
      <c r="D19" s="21">
        <v>3.54</v>
      </c>
      <c r="E19" s="2">
        <v>1.98</v>
      </c>
      <c r="F19" s="49">
        <v>0.36</v>
      </c>
      <c r="G19" s="2">
        <v>10.02</v>
      </c>
      <c r="H19" s="2">
        <v>51.24</v>
      </c>
    </row>
    <row r="20" spans="1:8" s="8" customFormat="1" ht="18" customHeight="1">
      <c r="A20" s="45" t="s">
        <v>33</v>
      </c>
      <c r="B20" s="4" t="s">
        <v>0</v>
      </c>
      <c r="C20" s="76">
        <v>30</v>
      </c>
      <c r="D20" s="21">
        <v>6.57</v>
      </c>
      <c r="E20" s="4">
        <v>2.37</v>
      </c>
      <c r="F20" s="4">
        <v>0.3</v>
      </c>
      <c r="G20" s="4">
        <v>14.49</v>
      </c>
      <c r="H20" s="4">
        <v>70.14</v>
      </c>
    </row>
    <row r="21" spans="1:8" s="8" customFormat="1" ht="18" customHeight="1">
      <c r="A21" s="44"/>
      <c r="B21" s="9" t="s">
        <v>20</v>
      </c>
      <c r="C21" s="47">
        <f>SUM(C15:C20)</f>
        <v>800</v>
      </c>
      <c r="D21" s="66">
        <f>SUM(D15:D20)</f>
        <v>80.74000000000001</v>
      </c>
      <c r="E21" s="66">
        <f>SUM(E15:E20)</f>
        <v>29.75</v>
      </c>
      <c r="F21" s="66">
        <f>SUM(F15:F20)</f>
        <v>27.26</v>
      </c>
      <c r="G21" s="66">
        <f>SUM(G15:G20)</f>
        <v>115.10999999999999</v>
      </c>
      <c r="H21" s="66">
        <f>SUM(H15:H20)</f>
        <v>824.78</v>
      </c>
    </row>
    <row r="22" spans="1:8" ht="18" customHeight="1">
      <c r="A22" s="44"/>
      <c r="B22" s="3" t="s">
        <v>8</v>
      </c>
      <c r="C22" s="47"/>
      <c r="D22" s="56"/>
      <c r="E22" s="32">
        <f>E13+E21</f>
        <v>45.4225</v>
      </c>
      <c r="F22" s="32">
        <f>F13+F21</f>
        <v>42.965</v>
      </c>
      <c r="G22" s="32">
        <f>G13+G21</f>
        <v>182.11249999999998</v>
      </c>
      <c r="H22" s="32">
        <f>H13+H21</f>
        <v>1296.83</v>
      </c>
    </row>
    <row r="23" spans="1:8" ht="18" customHeight="1">
      <c r="A23" s="61"/>
      <c r="B23" s="23"/>
      <c r="C23" s="62"/>
      <c r="D23" s="63"/>
      <c r="E23" s="64"/>
      <c r="F23" s="64"/>
      <c r="G23" s="64"/>
      <c r="H23" s="64"/>
    </row>
    <row r="24" spans="1:8" ht="18" customHeight="1">
      <c r="A24" s="109" t="s">
        <v>14</v>
      </c>
      <c r="B24" s="110"/>
      <c r="C24" s="50"/>
      <c r="D24" s="23"/>
      <c r="E24" s="23"/>
      <c r="F24" s="23"/>
      <c r="G24" s="23"/>
      <c r="H24" s="23"/>
    </row>
    <row r="25" spans="1:8" ht="18" customHeight="1">
      <c r="A25" s="108" t="s">
        <v>9</v>
      </c>
      <c r="B25" s="104"/>
      <c r="C25" s="41"/>
      <c r="D25" s="34"/>
      <c r="E25" s="24"/>
      <c r="F25" s="57"/>
      <c r="G25" s="24"/>
      <c r="H25" s="24"/>
    </row>
    <row r="26" spans="1:8" ht="18" customHeight="1">
      <c r="A26" s="42">
        <v>136</v>
      </c>
      <c r="B26" s="55" t="s">
        <v>61</v>
      </c>
      <c r="C26" s="70">
        <v>100</v>
      </c>
      <c r="D26" s="21">
        <v>28</v>
      </c>
      <c r="E26" s="22">
        <f>9.82-4.73</f>
        <v>5.09</v>
      </c>
      <c r="F26" s="22">
        <v>6.15</v>
      </c>
      <c r="G26" s="22">
        <v>10.78</v>
      </c>
      <c r="H26" s="22">
        <v>118.83</v>
      </c>
    </row>
    <row r="27" spans="1:8" ht="18" customHeight="1">
      <c r="A27" s="42">
        <v>227</v>
      </c>
      <c r="B27" s="27" t="s">
        <v>18</v>
      </c>
      <c r="C27" s="75">
        <v>180</v>
      </c>
      <c r="D27" s="38">
        <v>17.5</v>
      </c>
      <c r="E27" s="17">
        <v>4.2</v>
      </c>
      <c r="F27" s="17">
        <v>7.800000000000001</v>
      </c>
      <c r="G27" s="17">
        <v>18</v>
      </c>
      <c r="H27" s="17">
        <v>159</v>
      </c>
    </row>
    <row r="28" spans="1:8" s="8" customFormat="1" ht="18" customHeight="1">
      <c r="A28" s="42">
        <v>302</v>
      </c>
      <c r="B28" s="25" t="s">
        <v>78</v>
      </c>
      <c r="C28" s="70">
        <v>210</v>
      </c>
      <c r="D28" s="38">
        <f>6+2.47</f>
        <v>8.47</v>
      </c>
      <c r="E28" s="22">
        <v>2.1</v>
      </c>
      <c r="F28" s="22">
        <v>0</v>
      </c>
      <c r="G28" s="22">
        <f>10.8+0.24</f>
        <v>11.040000000000001</v>
      </c>
      <c r="H28" s="22">
        <v>52.56</v>
      </c>
    </row>
    <row r="29" spans="1:8" ht="18" customHeight="1">
      <c r="A29" s="45" t="s">
        <v>33</v>
      </c>
      <c r="B29" s="4" t="s">
        <v>0</v>
      </c>
      <c r="C29" s="76">
        <v>30</v>
      </c>
      <c r="D29" s="21">
        <v>6.57</v>
      </c>
      <c r="E29" s="4">
        <v>2.37</v>
      </c>
      <c r="F29" s="4">
        <v>0.3</v>
      </c>
      <c r="G29" s="4">
        <v>14.49</v>
      </c>
      <c r="H29" s="4">
        <v>70.14</v>
      </c>
    </row>
    <row r="30" spans="1:8" ht="18" customHeight="1">
      <c r="A30" s="45" t="s">
        <v>32</v>
      </c>
      <c r="B30" s="27" t="s">
        <v>68</v>
      </c>
      <c r="C30" s="71">
        <v>30</v>
      </c>
      <c r="D30" s="21">
        <f>11+2.63</f>
        <v>13.629999999999999</v>
      </c>
      <c r="E30" s="2">
        <v>2.34</v>
      </c>
      <c r="F30" s="49">
        <v>2.5500000000000003</v>
      </c>
      <c r="G30" s="2">
        <v>15.690000000000001</v>
      </c>
      <c r="H30" s="2">
        <v>96.3</v>
      </c>
    </row>
    <row r="31" spans="1:8" ht="18" customHeight="1">
      <c r="A31" s="43"/>
      <c r="B31" s="9" t="s">
        <v>20</v>
      </c>
      <c r="C31" s="47">
        <f>SUM(C26:C30)</f>
        <v>550</v>
      </c>
      <c r="D31" s="32">
        <f>SUM(D26:D30)</f>
        <v>74.17</v>
      </c>
      <c r="E31" s="32">
        <f>SUM(E26:E30)</f>
        <v>16.099999999999998</v>
      </c>
      <c r="F31" s="32">
        <f>SUM(F26:F30)</f>
        <v>16.8</v>
      </c>
      <c r="G31" s="32">
        <f>SUM(G26:G30)</f>
        <v>70</v>
      </c>
      <c r="H31" s="32">
        <f>SUM(H26:H30)</f>
        <v>496.83</v>
      </c>
    </row>
    <row r="32" spans="1:8" ht="18" customHeight="1">
      <c r="A32" s="102" t="s">
        <v>10</v>
      </c>
      <c r="B32" s="103"/>
      <c r="C32" s="51"/>
      <c r="D32" s="33"/>
      <c r="E32" s="18"/>
      <c r="F32" s="18"/>
      <c r="G32" s="18"/>
      <c r="H32" s="18"/>
    </row>
    <row r="33" spans="1:8" ht="18" customHeight="1">
      <c r="A33" s="42">
        <v>55</v>
      </c>
      <c r="B33" s="14" t="s">
        <v>27</v>
      </c>
      <c r="C33" s="77">
        <v>250</v>
      </c>
      <c r="D33" s="38">
        <v>15</v>
      </c>
      <c r="E33" s="19">
        <v>7.056818181818182</v>
      </c>
      <c r="F33" s="19">
        <v>10.193181818181818</v>
      </c>
      <c r="G33" s="19">
        <v>12.28409090909091</v>
      </c>
      <c r="H33" s="19">
        <v>169.10227272727278</v>
      </c>
    </row>
    <row r="34" spans="1:8" ht="18" customHeight="1">
      <c r="A34" s="42">
        <v>136</v>
      </c>
      <c r="B34" s="25" t="s">
        <v>43</v>
      </c>
      <c r="C34" s="70">
        <v>180</v>
      </c>
      <c r="D34" s="38">
        <f>32+2.15</f>
        <v>34.15</v>
      </c>
      <c r="E34" s="21">
        <v>4.5</v>
      </c>
      <c r="F34" s="21">
        <v>6.8</v>
      </c>
      <c r="G34" s="21">
        <v>11.06</v>
      </c>
      <c r="H34" s="21">
        <v>123.44</v>
      </c>
    </row>
    <row r="35" spans="1:8" ht="18" customHeight="1">
      <c r="A35" s="42">
        <v>319</v>
      </c>
      <c r="B35" s="100" t="s">
        <v>50</v>
      </c>
      <c r="C35" s="78">
        <v>200</v>
      </c>
      <c r="D35" s="38">
        <v>5.39</v>
      </c>
      <c r="E35" s="22">
        <v>2.1</v>
      </c>
      <c r="F35" s="22">
        <v>0</v>
      </c>
      <c r="G35" s="22">
        <f>10.8+0.24</f>
        <v>11.040000000000001</v>
      </c>
      <c r="H35" s="22">
        <v>52.56</v>
      </c>
    </row>
    <row r="36" spans="1:8" ht="18" customHeight="1">
      <c r="A36" s="45" t="s">
        <v>34</v>
      </c>
      <c r="B36" s="4" t="s">
        <v>4</v>
      </c>
      <c r="C36" s="44">
        <v>40</v>
      </c>
      <c r="D36" s="38">
        <v>6</v>
      </c>
      <c r="E36" s="14">
        <v>3.3000000000000003</v>
      </c>
      <c r="F36" s="14">
        <v>0.6</v>
      </c>
      <c r="G36" s="14">
        <v>16.7</v>
      </c>
      <c r="H36" s="14">
        <v>85.39999999999999</v>
      </c>
    </row>
    <row r="37" spans="1:8" ht="18" customHeight="1">
      <c r="A37" s="45" t="s">
        <v>33</v>
      </c>
      <c r="B37" s="4" t="s">
        <v>0</v>
      </c>
      <c r="C37" s="76">
        <v>30</v>
      </c>
      <c r="D37" s="21">
        <v>6.57</v>
      </c>
      <c r="E37" s="4">
        <v>2.37</v>
      </c>
      <c r="F37" s="4">
        <v>0.3</v>
      </c>
      <c r="G37" s="4">
        <v>14.49</v>
      </c>
      <c r="H37" s="4">
        <v>70.14</v>
      </c>
    </row>
    <row r="38" spans="1:8" s="8" customFormat="1" ht="18" customHeight="1">
      <c r="A38" s="45" t="s">
        <v>56</v>
      </c>
      <c r="B38" s="27" t="s">
        <v>66</v>
      </c>
      <c r="C38" s="71">
        <v>100</v>
      </c>
      <c r="D38" s="21">
        <f>11+2.63</f>
        <v>13.629999999999999</v>
      </c>
      <c r="E38" s="2">
        <v>7.8</v>
      </c>
      <c r="F38" s="49">
        <v>8.5</v>
      </c>
      <c r="G38" s="2">
        <v>52.3</v>
      </c>
      <c r="H38" s="2">
        <v>316.9</v>
      </c>
    </row>
    <row r="39" spans="1:8" s="8" customFormat="1" ht="18" customHeight="1">
      <c r="A39" s="44"/>
      <c r="B39" s="9" t="s">
        <v>20</v>
      </c>
      <c r="C39" s="47">
        <f>SUM(C33:C38)</f>
        <v>800</v>
      </c>
      <c r="D39" s="66">
        <f>SUM(D33:D38)</f>
        <v>80.74</v>
      </c>
      <c r="E39" s="66">
        <f>SUM(E33:E38)</f>
        <v>27.126818181818184</v>
      </c>
      <c r="F39" s="66">
        <f>SUM(F33:F38)</f>
        <v>26.39318181818182</v>
      </c>
      <c r="G39" s="66">
        <f>SUM(G33:G38)</f>
        <v>117.8740909090909</v>
      </c>
      <c r="H39" s="66">
        <f>SUM(H33:H38)</f>
        <v>817.5422727272728</v>
      </c>
    </row>
    <row r="40" spans="1:8" ht="18" customHeight="1">
      <c r="A40" s="44"/>
      <c r="B40" s="3" t="s">
        <v>8</v>
      </c>
      <c r="C40" s="47"/>
      <c r="D40" s="32"/>
      <c r="E40" s="32">
        <f>E31+E39</f>
        <v>43.22681818181818</v>
      </c>
      <c r="F40" s="32">
        <f>F31+F39</f>
        <v>43.19318181818182</v>
      </c>
      <c r="G40" s="32">
        <f>G31+G39</f>
        <v>187.8740909090909</v>
      </c>
      <c r="H40" s="32">
        <f>H31+H39</f>
        <v>1314.3722727272727</v>
      </c>
    </row>
    <row r="41" spans="1:8" ht="30" customHeight="1">
      <c r="A41" s="110" t="s">
        <v>15</v>
      </c>
      <c r="B41" s="110"/>
      <c r="C41" s="50"/>
      <c r="D41" s="23"/>
      <c r="E41" s="23"/>
      <c r="F41" s="23"/>
      <c r="G41" s="23"/>
      <c r="H41" s="23"/>
    </row>
    <row r="42" spans="1:8" ht="15.75">
      <c r="A42" s="104" t="s">
        <v>11</v>
      </c>
      <c r="B42" s="104"/>
      <c r="C42" s="41"/>
      <c r="D42" s="33"/>
      <c r="E42" s="18"/>
      <c r="F42" s="18"/>
      <c r="G42" s="18"/>
      <c r="H42" s="18"/>
    </row>
    <row r="43" spans="1:8" ht="18" customHeight="1">
      <c r="A43" s="42">
        <v>208</v>
      </c>
      <c r="B43" s="74" t="s">
        <v>51</v>
      </c>
      <c r="C43" s="70">
        <v>250</v>
      </c>
      <c r="D43" s="38">
        <v>31</v>
      </c>
      <c r="E43" s="17">
        <f>8.27160493827161+1.56</f>
        <v>9.83160493827161</v>
      </c>
      <c r="F43" s="17">
        <f>12.7449382716049-4.54</f>
        <v>8.204938271604899</v>
      </c>
      <c r="G43" s="17">
        <f>40.2469135802469-7.94</f>
        <v>32.3069135802469</v>
      </c>
      <c r="H43" s="65">
        <v>242.4</v>
      </c>
    </row>
    <row r="44" spans="1:8" ht="18" customHeight="1">
      <c r="A44" s="45" t="s">
        <v>70</v>
      </c>
      <c r="B44" s="74" t="s">
        <v>73</v>
      </c>
      <c r="C44" s="75">
        <v>50</v>
      </c>
      <c r="D44" s="21">
        <f>25.94+1.63+1.18</f>
        <v>28.75</v>
      </c>
      <c r="E44" s="4">
        <v>2.37</v>
      </c>
      <c r="F44" s="4">
        <v>0.3</v>
      </c>
      <c r="G44" s="4">
        <v>14.49</v>
      </c>
      <c r="H44" s="4">
        <v>70.14</v>
      </c>
    </row>
    <row r="45" spans="1:8" ht="18" customHeight="1">
      <c r="A45" s="42">
        <v>304</v>
      </c>
      <c r="B45" s="25" t="s">
        <v>54</v>
      </c>
      <c r="C45" s="70">
        <v>200</v>
      </c>
      <c r="D45" s="38">
        <v>14.42</v>
      </c>
      <c r="E45" s="4">
        <v>3.2</v>
      </c>
      <c r="F45" s="4">
        <v>7.3</v>
      </c>
      <c r="G45" s="4">
        <v>20.2</v>
      </c>
      <c r="H45" s="4">
        <v>159.3</v>
      </c>
    </row>
    <row r="46" spans="1:8" ht="18" customHeight="1">
      <c r="A46" s="45" t="s">
        <v>32</v>
      </c>
      <c r="B46" s="27" t="s">
        <v>68</v>
      </c>
      <c r="C46" s="71">
        <v>50</v>
      </c>
      <c r="D46" s="21">
        <f>11+2.63</f>
        <v>13.629999999999999</v>
      </c>
      <c r="E46" s="2">
        <v>3.9</v>
      </c>
      <c r="F46" s="49">
        <v>4.25</v>
      </c>
      <c r="G46" s="2">
        <v>26.150000000000002</v>
      </c>
      <c r="H46" s="2">
        <v>160.5</v>
      </c>
    </row>
    <row r="47" spans="1:8" ht="18" customHeight="1">
      <c r="A47" s="44"/>
      <c r="B47" s="9" t="s">
        <v>20</v>
      </c>
      <c r="C47" s="47">
        <f>SUM(C43:C46)</f>
        <v>550</v>
      </c>
      <c r="D47" s="32">
        <f>SUM(D43:D45)</f>
        <v>74.17</v>
      </c>
      <c r="E47" s="32">
        <f>SUM(E43:E45)</f>
        <v>15.40160493827161</v>
      </c>
      <c r="F47" s="32">
        <f>SUM(F43:F45)</f>
        <v>15.8049382716049</v>
      </c>
      <c r="G47" s="32">
        <f>SUM(G43:G45)</f>
        <v>66.9969135802469</v>
      </c>
      <c r="H47" s="32">
        <f>SUM(H43:H45)</f>
        <v>471.84000000000003</v>
      </c>
    </row>
    <row r="48" spans="1:8" ht="18" customHeight="1">
      <c r="A48" s="102" t="s">
        <v>10</v>
      </c>
      <c r="B48" s="103"/>
      <c r="C48" s="51"/>
      <c r="D48" s="33"/>
      <c r="E48" s="18"/>
      <c r="F48" s="18"/>
      <c r="G48" s="18"/>
      <c r="H48" s="18"/>
    </row>
    <row r="49" spans="1:8" ht="18" customHeight="1">
      <c r="A49" s="67">
        <v>25</v>
      </c>
      <c r="B49" s="93" t="s">
        <v>52</v>
      </c>
      <c r="C49" s="67">
        <v>100</v>
      </c>
      <c r="D49" s="92">
        <v>5.22</v>
      </c>
      <c r="E49" s="16">
        <v>1.6666666666666667</v>
      </c>
      <c r="F49" s="16">
        <v>8</v>
      </c>
      <c r="G49" s="16">
        <v>8.333333333333332</v>
      </c>
      <c r="H49" s="16">
        <v>112.00000000000001</v>
      </c>
    </row>
    <row r="50" spans="1:8" ht="18" customHeight="1">
      <c r="A50" s="42">
        <v>62</v>
      </c>
      <c r="B50" s="20" t="s">
        <v>62</v>
      </c>
      <c r="C50" s="77">
        <v>250</v>
      </c>
      <c r="D50" s="21">
        <v>20</v>
      </c>
      <c r="E50" s="130">
        <v>6.304347826086957</v>
      </c>
      <c r="F50" s="130">
        <v>4.673913043478261</v>
      </c>
      <c r="G50" s="130">
        <v>30.217391304347828</v>
      </c>
      <c r="H50" s="131">
        <v>188.15217391304347</v>
      </c>
    </row>
    <row r="51" spans="1:8" ht="32.25" customHeight="1">
      <c r="A51" s="42">
        <v>391</v>
      </c>
      <c r="B51" s="27" t="s">
        <v>53</v>
      </c>
      <c r="C51" s="70">
        <v>180</v>
      </c>
      <c r="D51" s="21">
        <f>39.32-1.72-4+2.63</f>
        <v>36.230000000000004</v>
      </c>
      <c r="E51" s="29">
        <f>15.13-1.97</f>
        <v>13.16</v>
      </c>
      <c r="F51" s="29">
        <f>18.97-4.95</f>
        <v>14.02</v>
      </c>
      <c r="G51" s="29">
        <f>45.5133333333333-15.7</f>
        <v>29.8133333333333</v>
      </c>
      <c r="H51" s="29">
        <v>298.07</v>
      </c>
    </row>
    <row r="52" spans="1:8" s="8" customFormat="1" ht="18" customHeight="1">
      <c r="A52" s="42">
        <v>310</v>
      </c>
      <c r="B52" s="4" t="s">
        <v>28</v>
      </c>
      <c r="C52" s="44">
        <v>200</v>
      </c>
      <c r="D52" s="21">
        <v>8</v>
      </c>
      <c r="E52" s="22">
        <v>0.5</v>
      </c>
      <c r="F52" s="22">
        <v>0.1</v>
      </c>
      <c r="G52" s="22">
        <v>23.9</v>
      </c>
      <c r="H52" s="22">
        <v>98.5</v>
      </c>
    </row>
    <row r="53" spans="1:8" s="8" customFormat="1" ht="18" customHeight="1">
      <c r="A53" s="45" t="s">
        <v>34</v>
      </c>
      <c r="B53" s="4" t="s">
        <v>4</v>
      </c>
      <c r="C53" s="44">
        <v>40</v>
      </c>
      <c r="D53" s="38">
        <v>4.720000000000001</v>
      </c>
      <c r="E53" s="14">
        <v>3.3000000000000003</v>
      </c>
      <c r="F53" s="14">
        <v>0.6</v>
      </c>
      <c r="G53" s="14">
        <v>16.7</v>
      </c>
      <c r="H53" s="14">
        <v>85.39999999999999</v>
      </c>
    </row>
    <row r="54" spans="1:8" s="8" customFormat="1" ht="18" customHeight="1">
      <c r="A54" s="45" t="s">
        <v>33</v>
      </c>
      <c r="B54" s="4" t="s">
        <v>0</v>
      </c>
      <c r="C54" s="76">
        <v>30</v>
      </c>
      <c r="D54" s="21">
        <v>6.57</v>
      </c>
      <c r="E54" s="4">
        <v>2.37</v>
      </c>
      <c r="F54" s="4">
        <v>0.3</v>
      </c>
      <c r="G54" s="4">
        <v>14.49</v>
      </c>
      <c r="H54" s="4">
        <v>70.14</v>
      </c>
    </row>
    <row r="55" spans="1:8" ht="18" customHeight="1">
      <c r="A55" s="44"/>
      <c r="B55" s="9" t="s">
        <v>20</v>
      </c>
      <c r="C55" s="47">
        <f>SUM(C49:C54)</f>
        <v>800</v>
      </c>
      <c r="D55" s="32">
        <f>SUM(D49:D53)</f>
        <v>74.17</v>
      </c>
      <c r="E55" s="32">
        <f>SUM(E49:E54)</f>
        <v>27.301014492753627</v>
      </c>
      <c r="F55" s="32">
        <f>SUM(F49:F54)</f>
        <v>27.693913043478265</v>
      </c>
      <c r="G55" s="32">
        <f>SUM(G49:G54)</f>
        <v>123.45405797101446</v>
      </c>
      <c r="H55" s="32">
        <f>SUM(H49:H54)</f>
        <v>852.2621739130434</v>
      </c>
    </row>
    <row r="56" spans="1:8" ht="18" customHeight="1">
      <c r="A56" s="44"/>
      <c r="B56" s="3" t="s">
        <v>8</v>
      </c>
      <c r="C56" s="47"/>
      <c r="D56" s="60"/>
      <c r="E56" s="60">
        <f>E47+E55</f>
        <v>42.70261943102524</v>
      </c>
      <c r="F56" s="60">
        <f>F47+F55</f>
        <v>43.498851315083165</v>
      </c>
      <c r="G56" s="60">
        <f>G47+G55</f>
        <v>190.45097155126138</v>
      </c>
      <c r="H56" s="60">
        <f>H47+H55</f>
        <v>1324.1021739130433</v>
      </c>
    </row>
    <row r="57" spans="1:8" ht="18" customHeight="1">
      <c r="A57" s="109" t="s">
        <v>16</v>
      </c>
      <c r="B57" s="110"/>
      <c r="C57" s="50"/>
      <c r="D57" s="23"/>
      <c r="E57" s="18"/>
      <c r="F57" s="18"/>
      <c r="G57" s="18"/>
      <c r="H57" s="23"/>
    </row>
    <row r="58" spans="1:8" ht="18" customHeight="1">
      <c r="A58" s="104" t="s">
        <v>11</v>
      </c>
      <c r="B58" s="104"/>
      <c r="C58" s="41"/>
      <c r="D58" s="33"/>
      <c r="E58" s="10"/>
      <c r="F58" s="18"/>
      <c r="G58" s="10"/>
      <c r="H58" s="18"/>
    </row>
    <row r="59" spans="1:8" ht="18" customHeight="1">
      <c r="A59" s="42">
        <v>234</v>
      </c>
      <c r="B59" s="2" t="s">
        <v>22</v>
      </c>
      <c r="C59" s="79">
        <v>155</v>
      </c>
      <c r="D59" s="21">
        <f>49.97-2.4-4.34</f>
        <v>43.230000000000004</v>
      </c>
      <c r="E59" s="16">
        <f>11.73-7.39</f>
        <v>4.340000000000001</v>
      </c>
      <c r="F59" s="16">
        <f>15.4866666666667-8.66</f>
        <v>6.8266666666667</v>
      </c>
      <c r="G59" s="16">
        <v>11.73</v>
      </c>
      <c r="H59" s="16">
        <v>125.72</v>
      </c>
    </row>
    <row r="60" spans="1:8" ht="18" customHeight="1">
      <c r="A60" s="45" t="s">
        <v>33</v>
      </c>
      <c r="B60" s="4" t="s">
        <v>0</v>
      </c>
      <c r="C60" s="76">
        <v>30</v>
      </c>
      <c r="D60" s="21">
        <v>6.57</v>
      </c>
      <c r="E60" s="4">
        <v>2.37</v>
      </c>
      <c r="F60" s="4">
        <v>0.3</v>
      </c>
      <c r="G60" s="4">
        <v>14.49</v>
      </c>
      <c r="H60" s="4">
        <v>70.14</v>
      </c>
    </row>
    <row r="61" spans="1:8" s="8" customFormat="1" ht="18" customHeight="1">
      <c r="A61" s="42">
        <v>300</v>
      </c>
      <c r="B61" s="25" t="s">
        <v>25</v>
      </c>
      <c r="C61" s="70">
        <v>200</v>
      </c>
      <c r="D61" s="21">
        <v>2.67</v>
      </c>
      <c r="E61" s="4">
        <v>0.1</v>
      </c>
      <c r="F61" s="4">
        <v>0</v>
      </c>
      <c r="G61" s="4">
        <v>20.2</v>
      </c>
      <c r="H61" s="4">
        <v>81.2</v>
      </c>
    </row>
    <row r="62" spans="1:8" ht="18" customHeight="1">
      <c r="A62" s="45" t="s">
        <v>56</v>
      </c>
      <c r="B62" s="27" t="s">
        <v>79</v>
      </c>
      <c r="C62" s="77">
        <v>100</v>
      </c>
      <c r="D62" s="21">
        <f>11+2.63</f>
        <v>13.629999999999999</v>
      </c>
      <c r="E62" s="2">
        <v>6.8</v>
      </c>
      <c r="F62" s="49">
        <v>8.5</v>
      </c>
      <c r="G62" s="2">
        <v>22.3</v>
      </c>
      <c r="H62" s="2">
        <v>192.9</v>
      </c>
    </row>
    <row r="63" spans="1:8" ht="18" customHeight="1">
      <c r="A63" s="45" t="s">
        <v>32</v>
      </c>
      <c r="B63" s="4" t="s">
        <v>31</v>
      </c>
      <c r="C63" s="44">
        <f>65</f>
        <v>65</v>
      </c>
      <c r="D63" s="21">
        <f>7.9+0.17</f>
        <v>8.07</v>
      </c>
      <c r="E63" s="17">
        <v>1.3972500000000003</v>
      </c>
      <c r="F63" s="17">
        <v>0.3105</v>
      </c>
      <c r="G63" s="17">
        <v>3.55925</v>
      </c>
      <c r="H63" s="17">
        <v>22.624333333333336</v>
      </c>
    </row>
    <row r="64" spans="1:8" ht="18" customHeight="1">
      <c r="A64" s="44"/>
      <c r="B64" s="9" t="s">
        <v>20</v>
      </c>
      <c r="C64" s="47">
        <f>SUM(C59:C63)</f>
        <v>550</v>
      </c>
      <c r="D64" s="32">
        <f>SUM(D59:D63)</f>
        <v>74.17000000000002</v>
      </c>
      <c r="E64" s="5">
        <f>SUM(E59:E63)</f>
        <v>15.007249999999999</v>
      </c>
      <c r="F64" s="5">
        <f>SUM(F59:F63)</f>
        <v>15.9371666666667</v>
      </c>
      <c r="G64" s="5">
        <f>SUM(G59:G63)</f>
        <v>72.27925</v>
      </c>
      <c r="H64" s="5">
        <f>SUM(H59:H63)</f>
        <v>492.58433333333335</v>
      </c>
    </row>
    <row r="65" spans="1:8" ht="18" customHeight="1">
      <c r="A65" s="102" t="s">
        <v>10</v>
      </c>
      <c r="B65" s="103"/>
      <c r="C65" s="51"/>
      <c r="D65" s="33"/>
      <c r="E65" s="18"/>
      <c r="F65" s="18"/>
      <c r="G65" s="18"/>
      <c r="H65" s="18"/>
    </row>
    <row r="66" spans="1:8" ht="15.75">
      <c r="A66" s="54">
        <v>65</v>
      </c>
      <c r="B66" s="1" t="s">
        <v>55</v>
      </c>
      <c r="C66" s="67">
        <v>250</v>
      </c>
      <c r="D66" s="21">
        <v>14.66</v>
      </c>
      <c r="E66" s="13">
        <v>7.3</v>
      </c>
      <c r="F66" s="13">
        <v>7.4</v>
      </c>
      <c r="G66" s="13">
        <f>30.8-13</f>
        <v>17.8</v>
      </c>
      <c r="H66" s="13">
        <v>167</v>
      </c>
    </row>
    <row r="67" spans="1:8" s="8" customFormat="1" ht="18" customHeight="1">
      <c r="A67" s="54">
        <v>259</v>
      </c>
      <c r="B67" s="25" t="s">
        <v>46</v>
      </c>
      <c r="C67" s="70">
        <v>220</v>
      </c>
      <c r="D67" s="21">
        <f>38-0.25-0.8</f>
        <v>36.95</v>
      </c>
      <c r="E67" s="29">
        <v>6.042666666666666</v>
      </c>
      <c r="F67" s="29">
        <v>10.912</v>
      </c>
      <c r="G67" s="29">
        <v>14.475999999999999</v>
      </c>
      <c r="H67" s="29">
        <v>180.28266666666667</v>
      </c>
    </row>
    <row r="68" spans="1:8" s="8" customFormat="1" ht="18" customHeight="1">
      <c r="A68" s="54">
        <v>319</v>
      </c>
      <c r="B68" s="13" t="s">
        <v>50</v>
      </c>
      <c r="C68" s="42">
        <v>200</v>
      </c>
      <c r="D68" s="21">
        <v>5.39</v>
      </c>
      <c r="E68" s="22">
        <v>2.1</v>
      </c>
      <c r="F68" s="22">
        <v>0</v>
      </c>
      <c r="G68" s="22">
        <f>10.8+0.24</f>
        <v>11.040000000000001</v>
      </c>
      <c r="H68" s="22">
        <v>52.56</v>
      </c>
    </row>
    <row r="69" spans="1:8" ht="18" customHeight="1">
      <c r="A69" s="45" t="s">
        <v>56</v>
      </c>
      <c r="B69" s="27" t="s">
        <v>66</v>
      </c>
      <c r="C69" s="44">
        <v>100</v>
      </c>
      <c r="D69" s="21">
        <f>11+2.63</f>
        <v>13.629999999999999</v>
      </c>
      <c r="E69" s="2">
        <v>7.8</v>
      </c>
      <c r="F69" s="49">
        <v>8.5</v>
      </c>
      <c r="G69" s="2">
        <v>52.3</v>
      </c>
      <c r="H69" s="2">
        <v>321</v>
      </c>
    </row>
    <row r="70" spans="1:8" ht="18" customHeight="1">
      <c r="A70" s="45" t="s">
        <v>34</v>
      </c>
      <c r="B70" s="4" t="s">
        <v>4</v>
      </c>
      <c r="C70" s="44">
        <v>30</v>
      </c>
      <c r="D70" s="21">
        <v>3.54</v>
      </c>
      <c r="E70" s="2">
        <v>1.98</v>
      </c>
      <c r="F70" s="49">
        <v>0.36</v>
      </c>
      <c r="G70" s="2">
        <v>10.02</v>
      </c>
      <c r="H70" s="2">
        <v>51.24</v>
      </c>
    </row>
    <row r="71" spans="1:8" ht="18" customHeight="1">
      <c r="A71" s="44"/>
      <c r="B71" s="80" t="s">
        <v>20</v>
      </c>
      <c r="C71" s="81">
        <f>SUM(C66:C70)</f>
        <v>800</v>
      </c>
      <c r="D71" s="82">
        <f>SUM(D66:D70)</f>
        <v>74.17</v>
      </c>
      <c r="E71" s="5">
        <f>SUM(E66:E70)</f>
        <v>25.222666666666665</v>
      </c>
      <c r="F71" s="5">
        <f>SUM(F66:F70)</f>
        <v>27.172</v>
      </c>
      <c r="G71" s="5">
        <f>SUM(G66:G70)</f>
        <v>105.63599999999998</v>
      </c>
      <c r="H71" s="5">
        <f>SUM(H66:H70)</f>
        <v>772.0826666666667</v>
      </c>
    </row>
    <row r="72" spans="1:8" ht="18" customHeight="1">
      <c r="A72" s="44"/>
      <c r="B72" s="3" t="s">
        <v>8</v>
      </c>
      <c r="C72" s="47"/>
      <c r="D72" s="56"/>
      <c r="E72" s="6">
        <f>E64+E71</f>
        <v>40.22991666666667</v>
      </c>
      <c r="F72" s="6">
        <f>F64+F71</f>
        <v>43.1091666666667</v>
      </c>
      <c r="G72" s="6">
        <f>G64+G71</f>
        <v>177.91525</v>
      </c>
      <c r="H72" s="6">
        <f>H64+H71</f>
        <v>1264.667</v>
      </c>
    </row>
    <row r="73" spans="1:8" ht="18" customHeight="1">
      <c r="A73" s="109" t="s">
        <v>17</v>
      </c>
      <c r="B73" s="110"/>
      <c r="C73" s="50"/>
      <c r="D73" s="23"/>
      <c r="E73" s="23"/>
      <c r="F73" s="23"/>
      <c r="G73" s="23"/>
      <c r="H73" s="23"/>
    </row>
    <row r="74" spans="1:8" ht="18" customHeight="1">
      <c r="A74" s="104" t="s">
        <v>11</v>
      </c>
      <c r="B74" s="104"/>
      <c r="C74" s="41"/>
      <c r="D74" s="33"/>
      <c r="E74" s="18"/>
      <c r="F74" s="10"/>
      <c r="G74" s="10"/>
      <c r="H74" s="18"/>
    </row>
    <row r="75" spans="1:8" ht="18" customHeight="1">
      <c r="A75" s="54">
        <v>96</v>
      </c>
      <c r="B75" s="1" t="s">
        <v>63</v>
      </c>
      <c r="C75" s="67">
        <v>100</v>
      </c>
      <c r="D75" s="83">
        <f>32.45+2.63+6.52-4.32-1.99</f>
        <v>35.290000000000006</v>
      </c>
      <c r="E75" s="16">
        <v>4.466666666666666</v>
      </c>
      <c r="F75" s="16">
        <v>8.155555555555557</v>
      </c>
      <c r="G75" s="16">
        <v>7.888888888888888</v>
      </c>
      <c r="H75" s="16">
        <v>122.82222222222224</v>
      </c>
    </row>
    <row r="76" spans="1:8" ht="18" customHeight="1">
      <c r="A76" s="72" t="s">
        <v>35</v>
      </c>
      <c r="B76" s="4" t="s">
        <v>21</v>
      </c>
      <c r="C76" s="44">
        <v>180</v>
      </c>
      <c r="D76" s="84">
        <v>12</v>
      </c>
      <c r="E76" s="19">
        <v>6.696000000000001</v>
      </c>
      <c r="F76" s="19">
        <v>9.828000000000001</v>
      </c>
      <c r="G76" s="19">
        <v>22.571999999999996</v>
      </c>
      <c r="H76" s="19">
        <v>205.52400000000003</v>
      </c>
    </row>
    <row r="77" spans="1:8" ht="18" customHeight="1">
      <c r="A77" s="54">
        <v>302</v>
      </c>
      <c r="B77" s="25" t="s">
        <v>78</v>
      </c>
      <c r="C77" s="70">
        <v>210</v>
      </c>
      <c r="D77" s="83">
        <v>5.39</v>
      </c>
      <c r="E77" s="22">
        <v>2.1</v>
      </c>
      <c r="F77" s="22">
        <v>0</v>
      </c>
      <c r="G77" s="22">
        <f>10.8+0.24</f>
        <v>11.040000000000001</v>
      </c>
      <c r="H77" s="22">
        <v>52.56</v>
      </c>
    </row>
    <row r="78" spans="1:8" ht="18" customHeight="1">
      <c r="A78" s="45" t="s">
        <v>32</v>
      </c>
      <c r="B78" s="27" t="s">
        <v>67</v>
      </c>
      <c r="C78" s="44">
        <v>30</v>
      </c>
      <c r="D78" s="21">
        <f>13.63</f>
        <v>13.63</v>
      </c>
      <c r="E78" s="2">
        <v>2.34</v>
      </c>
      <c r="F78" s="49">
        <v>2.5500000000000003</v>
      </c>
      <c r="G78" s="2">
        <v>15.690000000000001</v>
      </c>
      <c r="H78" s="2">
        <v>96.3</v>
      </c>
    </row>
    <row r="79" spans="1:8" ht="18" customHeight="1">
      <c r="A79" s="45" t="s">
        <v>33</v>
      </c>
      <c r="B79" s="4" t="s">
        <v>0</v>
      </c>
      <c r="C79" s="44">
        <v>30</v>
      </c>
      <c r="D79" s="21">
        <v>7.86</v>
      </c>
      <c r="E79" s="4">
        <v>2.37</v>
      </c>
      <c r="F79" s="4">
        <v>0.3</v>
      </c>
      <c r="G79" s="4">
        <v>14.49</v>
      </c>
      <c r="H79" s="4">
        <v>70.14</v>
      </c>
    </row>
    <row r="80" spans="1:8" ht="18" customHeight="1">
      <c r="A80" s="44"/>
      <c r="B80" s="9" t="s">
        <v>20</v>
      </c>
      <c r="C80" s="47">
        <f>SUM(C75:C79)</f>
        <v>550</v>
      </c>
      <c r="D80" s="32">
        <f>SUM(D75:D79)</f>
        <v>74.17</v>
      </c>
      <c r="E80" s="32">
        <f>SUM(E75:E79)</f>
        <v>17.972666666666665</v>
      </c>
      <c r="F80" s="32">
        <f>SUM(F75:F79)</f>
        <v>20.83355555555556</v>
      </c>
      <c r="G80" s="32">
        <f>SUM(G75:G79)</f>
        <v>71.68088888888889</v>
      </c>
      <c r="H80" s="32">
        <f>SUM(H75:H79)</f>
        <v>547.3462222222223</v>
      </c>
    </row>
    <row r="81" spans="1:8" ht="18" customHeight="1">
      <c r="A81" s="102" t="s">
        <v>10</v>
      </c>
      <c r="B81" s="103"/>
      <c r="C81" s="51"/>
      <c r="D81" s="33"/>
      <c r="E81" s="18"/>
      <c r="F81" s="18"/>
      <c r="G81" s="18"/>
      <c r="H81" s="18"/>
    </row>
    <row r="82" spans="1:8" ht="18" customHeight="1">
      <c r="A82" s="54">
        <v>58</v>
      </c>
      <c r="B82" s="101" t="s">
        <v>36</v>
      </c>
      <c r="C82" s="75">
        <v>250</v>
      </c>
      <c r="D82" s="38">
        <f>17.5+2.63-1.18</f>
        <v>18.95</v>
      </c>
      <c r="E82" s="19">
        <v>13.579545454545455</v>
      </c>
      <c r="F82" s="19">
        <v>10.227272727272728</v>
      </c>
      <c r="G82" s="19">
        <v>42.32954545454545</v>
      </c>
      <c r="H82" s="19">
        <v>315.6818181818182</v>
      </c>
    </row>
    <row r="83" spans="1:8" ht="18" customHeight="1">
      <c r="A83" s="54">
        <v>110</v>
      </c>
      <c r="B83" s="55" t="s">
        <v>60</v>
      </c>
      <c r="C83" s="70">
        <v>100</v>
      </c>
      <c r="D83" s="35">
        <v>30.5</v>
      </c>
      <c r="E83" s="29">
        <v>8.518518518518519</v>
      </c>
      <c r="F83" s="29">
        <v>12.469135802469134</v>
      </c>
      <c r="G83" s="29">
        <v>18.148148148148145</v>
      </c>
      <c r="H83" s="29">
        <v>218.8888888888889</v>
      </c>
    </row>
    <row r="84" spans="1:8" s="8" customFormat="1" ht="18" customHeight="1">
      <c r="A84" s="54">
        <v>227</v>
      </c>
      <c r="B84" s="55" t="s">
        <v>71</v>
      </c>
      <c r="C84" s="70">
        <v>180</v>
      </c>
      <c r="D84" s="35">
        <v>12</v>
      </c>
      <c r="E84" s="17">
        <v>4.2</v>
      </c>
      <c r="F84" s="17">
        <v>7.800000000000001</v>
      </c>
      <c r="G84" s="17">
        <v>18</v>
      </c>
      <c r="H84" s="17">
        <v>159</v>
      </c>
    </row>
    <row r="85" spans="1:8" s="8" customFormat="1" ht="18" customHeight="1">
      <c r="A85" s="42">
        <v>310</v>
      </c>
      <c r="B85" s="4" t="s">
        <v>28</v>
      </c>
      <c r="C85" s="44">
        <v>200</v>
      </c>
      <c r="D85" s="21">
        <v>8</v>
      </c>
      <c r="E85" s="22">
        <v>0.5</v>
      </c>
      <c r="F85" s="22">
        <v>0.1</v>
      </c>
      <c r="G85" s="22">
        <v>23.9</v>
      </c>
      <c r="H85" s="22">
        <v>98.5</v>
      </c>
    </row>
    <row r="86" spans="1:8" ht="18" customHeight="1">
      <c r="A86" s="72" t="s">
        <v>34</v>
      </c>
      <c r="B86" s="4" t="s">
        <v>4</v>
      </c>
      <c r="C86" s="44">
        <v>40</v>
      </c>
      <c r="D86" s="38">
        <v>4.72</v>
      </c>
      <c r="E86" s="14">
        <v>3.3000000000000003</v>
      </c>
      <c r="F86" s="14">
        <v>0.6</v>
      </c>
      <c r="G86" s="14">
        <v>16.7</v>
      </c>
      <c r="H86" s="14">
        <v>85.39999999999999</v>
      </c>
    </row>
    <row r="87" spans="1:8" ht="18" customHeight="1">
      <c r="A87" s="45" t="s">
        <v>33</v>
      </c>
      <c r="B87" s="4" t="s">
        <v>0</v>
      </c>
      <c r="C87" s="44">
        <v>30</v>
      </c>
      <c r="D87" s="21">
        <v>7.86</v>
      </c>
      <c r="E87" s="4">
        <v>2.37</v>
      </c>
      <c r="F87" s="4">
        <v>0.3</v>
      </c>
      <c r="G87" s="4">
        <v>14.49</v>
      </c>
      <c r="H87" s="4">
        <v>70.14</v>
      </c>
    </row>
    <row r="88" spans="1:8" ht="18" customHeight="1">
      <c r="A88" s="42"/>
      <c r="B88" s="80" t="s">
        <v>20</v>
      </c>
      <c r="C88" s="81">
        <f>SUM(C82:C87)</f>
        <v>800</v>
      </c>
      <c r="D88" s="32">
        <f>SUM(D82:D86)</f>
        <v>74.17</v>
      </c>
      <c r="E88" s="32">
        <f>SUM(E82:E87)</f>
        <v>32.46806397306397</v>
      </c>
      <c r="F88" s="32">
        <f>SUM(F82:F87)</f>
        <v>31.496408529741867</v>
      </c>
      <c r="G88" s="32">
        <f>SUM(G82:G87)</f>
        <v>133.5676936026936</v>
      </c>
      <c r="H88" s="32">
        <f>SUM(H82:H87)</f>
        <v>947.6107070707071</v>
      </c>
    </row>
    <row r="89" spans="1:8" ht="18" customHeight="1">
      <c r="A89" s="44"/>
      <c r="B89" s="3" t="s">
        <v>8</v>
      </c>
      <c r="C89" s="47"/>
      <c r="D89" s="32"/>
      <c r="E89" s="6">
        <f>E80+E88</f>
        <v>50.44073063973063</v>
      </c>
      <c r="F89" s="6">
        <f>F80+F88</f>
        <v>52.329964085297426</v>
      </c>
      <c r="G89" s="6">
        <f>G80+G88</f>
        <v>205.24858249158248</v>
      </c>
      <c r="H89" s="6">
        <f>H80+H88</f>
        <v>1494.9569292929295</v>
      </c>
    </row>
    <row r="90" spans="1:8" ht="18" customHeight="1">
      <c r="A90" s="109" t="s">
        <v>47</v>
      </c>
      <c r="B90" s="110"/>
      <c r="C90" s="50"/>
      <c r="D90" s="23"/>
      <c r="E90" s="23"/>
      <c r="F90" s="23"/>
      <c r="G90" s="23"/>
      <c r="H90" s="23"/>
    </row>
    <row r="91" spans="1:8" ht="18" customHeight="1">
      <c r="A91" s="104" t="s">
        <v>11</v>
      </c>
      <c r="B91" s="104"/>
      <c r="C91" s="41"/>
      <c r="D91" s="33"/>
      <c r="E91" s="18"/>
      <c r="F91" s="18"/>
      <c r="G91" s="18"/>
      <c r="H91" s="18"/>
    </row>
    <row r="92" spans="1:8" ht="18" customHeight="1">
      <c r="A92" s="42">
        <v>208</v>
      </c>
      <c r="B92" s="4" t="s">
        <v>45</v>
      </c>
      <c r="C92" s="48">
        <v>250</v>
      </c>
      <c r="D92" s="38">
        <f>30-0.94+1.94</f>
        <v>31</v>
      </c>
      <c r="E92" s="17">
        <v>10.13160493827161</v>
      </c>
      <c r="F92" s="17">
        <v>9.74</v>
      </c>
      <c r="G92" s="17">
        <v>32.61</v>
      </c>
      <c r="H92" s="65">
        <v>258.63</v>
      </c>
    </row>
    <row r="93" spans="1:8" ht="18" customHeight="1">
      <c r="A93" s="42">
        <v>304</v>
      </c>
      <c r="B93" s="25" t="s">
        <v>54</v>
      </c>
      <c r="C93" s="48">
        <v>200</v>
      </c>
      <c r="D93" s="38">
        <v>14.42</v>
      </c>
      <c r="E93" s="4">
        <v>3.2</v>
      </c>
      <c r="F93" s="4">
        <v>7.3</v>
      </c>
      <c r="G93" s="4">
        <v>20.2</v>
      </c>
      <c r="H93" s="4">
        <v>159.3</v>
      </c>
    </row>
    <row r="94" spans="1:8" ht="15.75">
      <c r="A94" s="45" t="s">
        <v>70</v>
      </c>
      <c r="B94" s="4" t="s">
        <v>73</v>
      </c>
      <c r="C94" s="48">
        <v>50</v>
      </c>
      <c r="D94" s="21">
        <f>25.94+1.63+1.18</f>
        <v>28.75</v>
      </c>
      <c r="E94" s="4">
        <v>2.37</v>
      </c>
      <c r="F94" s="4">
        <v>0.3</v>
      </c>
      <c r="G94" s="4">
        <v>14.49</v>
      </c>
      <c r="H94" s="4">
        <v>70.14</v>
      </c>
    </row>
    <row r="95" spans="1:8" ht="15.75">
      <c r="A95" s="45" t="s">
        <v>32</v>
      </c>
      <c r="B95" s="27" t="s">
        <v>68</v>
      </c>
      <c r="C95" s="71">
        <v>50</v>
      </c>
      <c r="D95" s="21">
        <f>11+2.63</f>
        <v>13.629999999999999</v>
      </c>
      <c r="E95" s="2">
        <v>3.9</v>
      </c>
      <c r="F95" s="49">
        <v>4.25</v>
      </c>
      <c r="G95" s="2">
        <v>26.150000000000002</v>
      </c>
      <c r="H95" s="2">
        <v>160.5</v>
      </c>
    </row>
    <row r="96" spans="1:8" ht="18" customHeight="1">
      <c r="A96" s="42"/>
      <c r="B96" s="9" t="s">
        <v>20</v>
      </c>
      <c r="C96" s="47">
        <f>SUM(C92:C95)</f>
        <v>550</v>
      </c>
      <c r="D96" s="32">
        <f>SUM(D92:D94)</f>
        <v>74.17</v>
      </c>
      <c r="E96" s="32">
        <f>SUM(E92:E95)</f>
        <v>19.60160493827161</v>
      </c>
      <c r="F96" s="32">
        <f>SUM(F92:F95)</f>
        <v>21.59</v>
      </c>
      <c r="G96" s="32">
        <f>SUM(G92:G95)</f>
        <v>93.45</v>
      </c>
      <c r="H96" s="32">
        <f>SUM(H92:H95)</f>
        <v>648.5699999999999</v>
      </c>
    </row>
    <row r="97" spans="1:8" ht="18" customHeight="1">
      <c r="A97" s="102" t="s">
        <v>10</v>
      </c>
      <c r="B97" s="103"/>
      <c r="C97" s="31"/>
      <c r="D97" s="33"/>
      <c r="E97" s="18"/>
      <c r="F97" s="18"/>
      <c r="G97" s="18"/>
      <c r="H97" s="18"/>
    </row>
    <row r="98" spans="1:8" ht="31.5">
      <c r="A98" s="42">
        <v>122</v>
      </c>
      <c r="B98" s="97" t="s">
        <v>57</v>
      </c>
      <c r="C98" s="85">
        <v>250</v>
      </c>
      <c r="D98" s="94">
        <f>15.65+2.63+1.35</f>
        <v>19.630000000000003</v>
      </c>
      <c r="E98" s="98">
        <v>13.65</v>
      </c>
      <c r="F98" s="98">
        <v>13.87</v>
      </c>
      <c r="G98" s="98">
        <v>44.8</v>
      </c>
      <c r="H98" s="68">
        <v>358.63</v>
      </c>
    </row>
    <row r="99" spans="1:8" ht="18" customHeight="1">
      <c r="A99" s="42">
        <v>136</v>
      </c>
      <c r="B99" s="25" t="s">
        <v>43</v>
      </c>
      <c r="C99" s="70">
        <v>220</v>
      </c>
      <c r="D99" s="84">
        <v>34.15</v>
      </c>
      <c r="E99" s="21">
        <v>4.5</v>
      </c>
      <c r="F99" s="21">
        <v>6.8</v>
      </c>
      <c r="G99" s="21">
        <v>11.06</v>
      </c>
      <c r="H99" s="21">
        <v>123.44</v>
      </c>
    </row>
    <row r="100" spans="1:8" s="8" customFormat="1" ht="18" customHeight="1">
      <c r="A100" s="42">
        <v>310</v>
      </c>
      <c r="B100" s="4" t="s">
        <v>28</v>
      </c>
      <c r="C100" s="44">
        <v>200</v>
      </c>
      <c r="D100" s="83">
        <v>8</v>
      </c>
      <c r="E100" s="22">
        <v>0.5</v>
      </c>
      <c r="F100" s="22">
        <v>0.1</v>
      </c>
      <c r="G100" s="22">
        <v>23.9</v>
      </c>
      <c r="H100" s="22">
        <v>98.5</v>
      </c>
    </row>
    <row r="101" spans="1:8" ht="18" customHeight="1">
      <c r="A101" s="45" t="s">
        <v>34</v>
      </c>
      <c r="B101" s="4" t="s">
        <v>4</v>
      </c>
      <c r="C101" s="44">
        <v>30</v>
      </c>
      <c r="D101" s="84">
        <v>3.54</v>
      </c>
      <c r="E101" s="2">
        <v>1.98</v>
      </c>
      <c r="F101" s="49">
        <v>0.36</v>
      </c>
      <c r="G101" s="2">
        <v>10.02</v>
      </c>
      <c r="H101" s="2">
        <v>51.24</v>
      </c>
    </row>
    <row r="102" spans="1:8" ht="18" customHeight="1">
      <c r="A102" s="45" t="s">
        <v>33</v>
      </c>
      <c r="B102" s="4" t="s">
        <v>0</v>
      </c>
      <c r="C102" s="44">
        <v>30</v>
      </c>
      <c r="D102" s="21">
        <v>7.86</v>
      </c>
      <c r="E102" s="4">
        <v>2.37</v>
      </c>
      <c r="F102" s="4">
        <v>0.3</v>
      </c>
      <c r="G102" s="4">
        <v>14.49</v>
      </c>
      <c r="H102" s="4">
        <v>70.14</v>
      </c>
    </row>
    <row r="103" spans="1:8" ht="18" customHeight="1">
      <c r="A103" s="45" t="s">
        <v>56</v>
      </c>
      <c r="B103" s="27" t="s">
        <v>66</v>
      </c>
      <c r="C103" s="44">
        <v>70</v>
      </c>
      <c r="D103" s="21">
        <f>11-2.15</f>
        <v>8.85</v>
      </c>
      <c r="E103" s="21">
        <f>E78/100*70</f>
        <v>1.638</v>
      </c>
      <c r="F103" s="21">
        <f>F78/100*70</f>
        <v>1.7850000000000001</v>
      </c>
      <c r="G103" s="21">
        <f>G78/100*70</f>
        <v>10.983</v>
      </c>
      <c r="H103" s="21">
        <f>H78/100*70</f>
        <v>67.41</v>
      </c>
    </row>
    <row r="104" spans="1:8" ht="18" customHeight="1">
      <c r="A104" s="44"/>
      <c r="B104" s="9" t="s">
        <v>20</v>
      </c>
      <c r="C104" s="81">
        <f>SUM(C98:C103)</f>
        <v>800</v>
      </c>
      <c r="D104" s="32">
        <f>SUM(D98:D103)</f>
        <v>82.03</v>
      </c>
      <c r="E104" s="32">
        <f>SUM(E98:E103)</f>
        <v>24.637999999999998</v>
      </c>
      <c r="F104" s="32">
        <f>SUM(F98:F103)</f>
        <v>23.215</v>
      </c>
      <c r="G104" s="32">
        <f>SUM(G98:G103)</f>
        <v>115.25299999999999</v>
      </c>
      <c r="H104" s="32">
        <f>SUM(H98:H103)</f>
        <v>769.3599999999999</v>
      </c>
    </row>
    <row r="105" spans="1:8" ht="18" customHeight="1">
      <c r="A105" s="44"/>
      <c r="B105" s="3" t="s">
        <v>8</v>
      </c>
      <c r="C105" s="47"/>
      <c r="D105" s="32"/>
      <c r="E105" s="32">
        <f>E96+E104</f>
        <v>44.23960493827161</v>
      </c>
      <c r="F105" s="32">
        <f>F96+F104</f>
        <v>44.805</v>
      </c>
      <c r="G105" s="32">
        <f>G96+G104</f>
        <v>208.70299999999997</v>
      </c>
      <c r="H105" s="32">
        <f>H96+H104</f>
        <v>1417.9299999999998</v>
      </c>
    </row>
    <row r="106" spans="1:8" ht="18" customHeight="1">
      <c r="A106" s="109" t="s">
        <v>39</v>
      </c>
      <c r="B106" s="110"/>
      <c r="C106" s="50"/>
      <c r="D106" s="23"/>
      <c r="E106" s="23"/>
      <c r="F106" s="23"/>
      <c r="G106" s="23"/>
      <c r="H106" s="23"/>
    </row>
    <row r="107" spans="1:8" ht="18" customHeight="1">
      <c r="A107" s="104" t="s">
        <v>9</v>
      </c>
      <c r="B107" s="104"/>
      <c r="C107" s="41"/>
      <c r="D107" s="33"/>
      <c r="E107" s="18"/>
      <c r="F107" s="18"/>
      <c r="G107" s="18"/>
      <c r="H107" s="18"/>
    </row>
    <row r="108" spans="1:8" ht="31.5">
      <c r="A108" s="42">
        <v>241</v>
      </c>
      <c r="B108" s="27" t="s">
        <v>59</v>
      </c>
      <c r="C108" s="75">
        <v>200</v>
      </c>
      <c r="D108" s="96">
        <f>41.2+0.7-5.02</f>
        <v>36.88000000000001</v>
      </c>
      <c r="E108" s="17">
        <v>12.426666666666666</v>
      </c>
      <c r="F108" s="17">
        <v>20.266666666666666</v>
      </c>
      <c r="G108" s="17">
        <v>50.57333333333334</v>
      </c>
      <c r="H108" s="4">
        <v>434.40000000000003</v>
      </c>
    </row>
    <row r="109" spans="1:8" ht="18" customHeight="1">
      <c r="A109" s="45" t="s">
        <v>33</v>
      </c>
      <c r="B109" s="4" t="s">
        <v>0</v>
      </c>
      <c r="C109" s="44">
        <v>30</v>
      </c>
      <c r="D109" s="94">
        <v>6.57</v>
      </c>
      <c r="E109" s="4">
        <v>2.37</v>
      </c>
      <c r="F109" s="4">
        <v>0.3</v>
      </c>
      <c r="G109" s="4">
        <v>14.49</v>
      </c>
      <c r="H109" s="4">
        <v>70.14</v>
      </c>
    </row>
    <row r="110" spans="1:8" ht="18" customHeight="1">
      <c r="A110" s="54">
        <v>302</v>
      </c>
      <c r="B110" s="25" t="s">
        <v>78</v>
      </c>
      <c r="C110" s="70">
        <v>210</v>
      </c>
      <c r="D110" s="94">
        <v>5.39</v>
      </c>
      <c r="E110" s="22">
        <v>2.1</v>
      </c>
      <c r="F110" s="22">
        <v>0</v>
      </c>
      <c r="G110" s="22">
        <f>10.8+0.24</f>
        <v>11.040000000000001</v>
      </c>
      <c r="H110" s="22">
        <v>52.56</v>
      </c>
    </row>
    <row r="111" spans="1:8" ht="18" customHeight="1">
      <c r="A111" s="42" t="s">
        <v>32</v>
      </c>
      <c r="B111" s="4" t="s">
        <v>49</v>
      </c>
      <c r="C111" s="77">
        <v>110</v>
      </c>
      <c r="D111" s="4">
        <f>28.5-4.8+1.63</f>
        <v>25.33</v>
      </c>
      <c r="E111" s="17">
        <v>1.8225000000000005</v>
      </c>
      <c r="F111" s="17">
        <v>0.405</v>
      </c>
      <c r="G111" s="17">
        <v>4.6425</v>
      </c>
      <c r="H111" s="17">
        <v>29.51</v>
      </c>
    </row>
    <row r="112" spans="1:8" ht="37.5" customHeight="1">
      <c r="A112" s="44"/>
      <c r="B112" s="9" t="s">
        <v>20</v>
      </c>
      <c r="C112" s="86">
        <f>SUM(C108:C111)</f>
        <v>550</v>
      </c>
      <c r="D112" s="95">
        <f>SUM(D108:D111)</f>
        <v>74.17000000000002</v>
      </c>
      <c r="E112" s="95">
        <f>SUM(E108:E111)</f>
        <v>18.71916666666667</v>
      </c>
      <c r="F112" s="95">
        <f>SUM(F108:F111)</f>
        <v>20.971666666666668</v>
      </c>
      <c r="G112" s="95">
        <f>SUM(G108:G111)</f>
        <v>80.74583333333334</v>
      </c>
      <c r="H112" s="95">
        <f>SUM(H108:H111)</f>
        <v>586.61</v>
      </c>
    </row>
    <row r="113" spans="1:8" ht="18" customHeight="1">
      <c r="A113" s="103" t="s">
        <v>10</v>
      </c>
      <c r="B113" s="103"/>
      <c r="C113" s="31"/>
      <c r="D113" s="33"/>
      <c r="E113" s="18"/>
      <c r="F113" s="18"/>
      <c r="G113" s="18"/>
      <c r="H113" s="18"/>
    </row>
    <row r="114" spans="1:8" ht="18" customHeight="1">
      <c r="A114" s="54">
        <v>55</v>
      </c>
      <c r="B114" s="14" t="s">
        <v>27</v>
      </c>
      <c r="C114" s="77">
        <v>250</v>
      </c>
      <c r="D114" s="38">
        <f>13.5+2.63</f>
        <v>16.13</v>
      </c>
      <c r="E114" s="19">
        <v>7.056818181818182</v>
      </c>
      <c r="F114" s="19">
        <v>10.193181818181818</v>
      </c>
      <c r="G114" s="19">
        <v>12.28409090909091</v>
      </c>
      <c r="H114" s="19">
        <v>169.10227272727278</v>
      </c>
    </row>
    <row r="115" spans="1:8" ht="18" customHeight="1">
      <c r="A115" s="54">
        <v>97</v>
      </c>
      <c r="B115" s="25" t="s">
        <v>48</v>
      </c>
      <c r="C115" s="70">
        <v>100</v>
      </c>
      <c r="D115" s="21">
        <v>32</v>
      </c>
      <c r="E115" s="19">
        <v>12.411111111111111</v>
      </c>
      <c r="F115" s="19">
        <v>9.766666666666666</v>
      </c>
      <c r="G115" s="19">
        <v>21.77777777777778</v>
      </c>
      <c r="H115" s="19">
        <v>224.65555555555557</v>
      </c>
    </row>
    <row r="116" spans="1:8" s="8" customFormat="1" ht="18" customHeight="1">
      <c r="A116" s="54">
        <v>146</v>
      </c>
      <c r="B116" s="4" t="s">
        <v>23</v>
      </c>
      <c r="C116" s="44">
        <v>190</v>
      </c>
      <c r="D116" s="38">
        <v>15</v>
      </c>
      <c r="E116" s="26">
        <v>5.1933333333333325</v>
      </c>
      <c r="F116" s="26">
        <v>7.9799999999999995</v>
      </c>
      <c r="G116" s="26">
        <v>43.32</v>
      </c>
      <c r="H116" s="26">
        <v>265.87333333333333</v>
      </c>
    </row>
    <row r="117" spans="1:8" s="8" customFormat="1" ht="18" customHeight="1">
      <c r="A117" s="54">
        <v>311</v>
      </c>
      <c r="B117" s="13" t="s">
        <v>24</v>
      </c>
      <c r="C117" s="42">
        <v>200</v>
      </c>
      <c r="D117" s="21">
        <v>7.5</v>
      </c>
      <c r="E117" s="22">
        <v>0.2</v>
      </c>
      <c r="F117" s="22">
        <v>0.1</v>
      </c>
      <c r="G117" s="22">
        <v>26.3</v>
      </c>
      <c r="H117" s="13">
        <v>106.9</v>
      </c>
    </row>
    <row r="118" spans="1:8" s="8" customFormat="1" ht="18" customHeight="1">
      <c r="A118" s="87" t="s">
        <v>34</v>
      </c>
      <c r="B118" s="4" t="s">
        <v>4</v>
      </c>
      <c r="C118" s="44">
        <v>30</v>
      </c>
      <c r="D118" s="38">
        <v>3.54</v>
      </c>
      <c r="E118" s="2">
        <v>1.98</v>
      </c>
      <c r="F118" s="49">
        <v>0.36</v>
      </c>
      <c r="G118" s="2">
        <v>10.02</v>
      </c>
      <c r="H118" s="2">
        <v>51.24</v>
      </c>
    </row>
    <row r="119" spans="1:8" s="8" customFormat="1" ht="18" customHeight="1">
      <c r="A119" s="45" t="s">
        <v>33</v>
      </c>
      <c r="B119" s="4" t="s">
        <v>0</v>
      </c>
      <c r="C119" s="44">
        <v>30</v>
      </c>
      <c r="D119" s="21">
        <v>7.86</v>
      </c>
      <c r="E119" s="4">
        <v>2.37</v>
      </c>
      <c r="F119" s="4">
        <v>0.3</v>
      </c>
      <c r="G119" s="4">
        <v>14.49</v>
      </c>
      <c r="H119" s="4">
        <v>70.14</v>
      </c>
    </row>
    <row r="120" spans="1:8" ht="18" customHeight="1">
      <c r="A120" s="44"/>
      <c r="B120" s="80" t="s">
        <v>20</v>
      </c>
      <c r="C120" s="81">
        <f>SUM(C114:C119)</f>
        <v>800</v>
      </c>
      <c r="D120" s="88">
        <f>SUM(D114:D118)</f>
        <v>74.17</v>
      </c>
      <c r="E120" s="88">
        <f>SUM(E114:E119)</f>
        <v>29.211262626262624</v>
      </c>
      <c r="F120" s="88">
        <f>SUM(F114:F119)</f>
        <v>28.699848484848488</v>
      </c>
      <c r="G120" s="88">
        <f>SUM(G114:G119)</f>
        <v>128.1918686868687</v>
      </c>
      <c r="H120" s="88">
        <f>SUM(H114:H119)</f>
        <v>887.9111616161616</v>
      </c>
    </row>
    <row r="121" spans="1:8" ht="18" customHeight="1">
      <c r="A121" s="44"/>
      <c r="B121" s="3" t="s">
        <v>8</v>
      </c>
      <c r="C121" s="47"/>
      <c r="D121" s="32"/>
      <c r="E121" s="32">
        <f>E112+E120</f>
        <v>47.93042929292929</v>
      </c>
      <c r="F121" s="32">
        <f>F112+F120</f>
        <v>49.67151515151515</v>
      </c>
      <c r="G121" s="32">
        <f>G112+G120</f>
        <v>208.93770202020204</v>
      </c>
      <c r="H121" s="32">
        <f>H112+H120</f>
        <v>1474.5211616161616</v>
      </c>
    </row>
    <row r="122" spans="1:8" ht="18" customHeight="1">
      <c r="A122" s="109" t="s">
        <v>40</v>
      </c>
      <c r="B122" s="110"/>
      <c r="C122" s="50"/>
      <c r="D122" s="23"/>
      <c r="E122" s="23"/>
      <c r="F122" s="23"/>
      <c r="G122" s="23"/>
      <c r="H122" s="23"/>
    </row>
    <row r="123" spans="1:8" ht="18" customHeight="1">
      <c r="A123" s="104" t="s">
        <v>11</v>
      </c>
      <c r="B123" s="104"/>
      <c r="C123" s="41"/>
      <c r="D123" s="33"/>
      <c r="E123" s="10"/>
      <c r="F123" s="10"/>
      <c r="G123" s="10"/>
      <c r="H123" s="18"/>
    </row>
    <row r="124" spans="1:8" ht="33.75" customHeight="1">
      <c r="A124" s="42">
        <v>258</v>
      </c>
      <c r="B124" s="27" t="s">
        <v>69</v>
      </c>
      <c r="C124" s="44">
        <v>150</v>
      </c>
      <c r="D124" s="4">
        <v>46.17</v>
      </c>
      <c r="E124" s="91">
        <v>13.75</v>
      </c>
      <c r="F124" s="17">
        <v>15.3</v>
      </c>
      <c r="G124" s="17">
        <v>42.16</v>
      </c>
      <c r="H124" s="17">
        <v>361.34</v>
      </c>
    </row>
    <row r="125" spans="1:8" s="8" customFormat="1" ht="18" customHeight="1">
      <c r="A125" s="42">
        <v>300</v>
      </c>
      <c r="B125" s="25" t="s">
        <v>25</v>
      </c>
      <c r="C125" s="70">
        <v>200</v>
      </c>
      <c r="D125" s="21">
        <v>2.67</v>
      </c>
      <c r="E125" s="4">
        <v>0.1</v>
      </c>
      <c r="F125" s="4">
        <v>0</v>
      </c>
      <c r="G125" s="4">
        <v>20.2</v>
      </c>
      <c r="H125" s="4">
        <v>81.2</v>
      </c>
    </row>
    <row r="126" spans="1:8" ht="18" customHeight="1">
      <c r="A126" s="42" t="s">
        <v>32</v>
      </c>
      <c r="B126" s="4" t="s">
        <v>77</v>
      </c>
      <c r="C126" s="44">
        <v>200</v>
      </c>
      <c r="D126" s="4">
        <v>26.33</v>
      </c>
      <c r="E126" s="91">
        <v>1.8225000000000005</v>
      </c>
      <c r="F126" s="17">
        <v>0.405</v>
      </c>
      <c r="G126" s="17">
        <v>4.6425</v>
      </c>
      <c r="H126" s="17">
        <v>29.51</v>
      </c>
    </row>
    <row r="127" spans="1:8" ht="18" customHeight="1">
      <c r="A127" s="44"/>
      <c r="B127" s="9" t="s">
        <v>20</v>
      </c>
      <c r="C127" s="47">
        <f>SUM(C124:C126)</f>
        <v>550</v>
      </c>
      <c r="D127" s="6">
        <f>SUM(D124:D126)</f>
        <v>75.17</v>
      </c>
      <c r="E127" s="5">
        <f>SUM(E124:E126)</f>
        <v>15.6725</v>
      </c>
      <c r="F127" s="5">
        <f>SUM(F124:F126)</f>
        <v>15.705</v>
      </c>
      <c r="G127" s="5">
        <f>SUM(G124:G126)</f>
        <v>67.0025</v>
      </c>
      <c r="H127" s="5">
        <f>SUM(H124:H126)</f>
        <v>472.04999999999995</v>
      </c>
    </row>
    <row r="128" spans="1:8" ht="18" customHeight="1">
      <c r="A128" s="102" t="s">
        <v>10</v>
      </c>
      <c r="B128" s="103"/>
      <c r="C128" s="51"/>
      <c r="D128" s="33"/>
      <c r="E128" s="18"/>
      <c r="F128" s="18"/>
      <c r="G128" s="18"/>
      <c r="H128" s="18"/>
    </row>
    <row r="129" spans="1:8" ht="18" customHeight="1">
      <c r="A129" s="54">
        <v>65</v>
      </c>
      <c r="B129" s="20" t="s">
        <v>29</v>
      </c>
      <c r="C129" s="73">
        <v>250</v>
      </c>
      <c r="D129" s="21">
        <f>16+2.63-0.68</f>
        <v>17.95</v>
      </c>
      <c r="E129" s="26">
        <v>11.3</v>
      </c>
      <c r="F129" s="26">
        <v>10.5</v>
      </c>
      <c r="G129" s="26">
        <v>30.8</v>
      </c>
      <c r="H129" s="26">
        <v>262.9</v>
      </c>
    </row>
    <row r="130" spans="1:8" ht="18" customHeight="1">
      <c r="A130" s="54">
        <v>96</v>
      </c>
      <c r="B130" s="1" t="s">
        <v>63</v>
      </c>
      <c r="C130" s="67">
        <v>100</v>
      </c>
      <c r="D130" s="83">
        <v>35.29</v>
      </c>
      <c r="E130" s="16">
        <v>4.466666666666666</v>
      </c>
      <c r="F130" s="16">
        <v>8.155555555555557</v>
      </c>
      <c r="G130" s="16">
        <v>7.888888888888888</v>
      </c>
      <c r="H130" s="16">
        <v>122.82222222222224</v>
      </c>
    </row>
    <row r="131" spans="1:8" s="8" customFormat="1" ht="18" customHeight="1">
      <c r="A131" s="72" t="s">
        <v>35</v>
      </c>
      <c r="B131" s="4" t="s">
        <v>21</v>
      </c>
      <c r="C131" s="44">
        <v>180</v>
      </c>
      <c r="D131" s="84">
        <v>12</v>
      </c>
      <c r="E131" s="19">
        <v>6.696000000000001</v>
      </c>
      <c r="F131" s="19">
        <v>9.828000000000001</v>
      </c>
      <c r="G131" s="19">
        <v>22.571999999999996</v>
      </c>
      <c r="H131" s="19">
        <v>205.52400000000003</v>
      </c>
    </row>
    <row r="132" spans="1:8" s="8" customFormat="1" ht="18" customHeight="1">
      <c r="A132" s="54">
        <v>319</v>
      </c>
      <c r="B132" s="13" t="s">
        <v>50</v>
      </c>
      <c r="C132" s="70">
        <v>200</v>
      </c>
      <c r="D132" s="83">
        <v>5.39</v>
      </c>
      <c r="E132" s="22">
        <v>2.1</v>
      </c>
      <c r="F132" s="22">
        <v>0</v>
      </c>
      <c r="G132" s="22">
        <f>10.8+0.24</f>
        <v>11.040000000000001</v>
      </c>
      <c r="H132" s="22">
        <v>52.56</v>
      </c>
    </row>
    <row r="133" spans="1:8" ht="18" customHeight="1">
      <c r="A133" s="72" t="s">
        <v>34</v>
      </c>
      <c r="B133" s="4" t="s">
        <v>4</v>
      </c>
      <c r="C133" s="44">
        <v>40</v>
      </c>
      <c r="D133" s="38">
        <v>3.54</v>
      </c>
      <c r="E133" s="14">
        <v>3.3000000000000003</v>
      </c>
      <c r="F133" s="14">
        <v>0.6</v>
      </c>
      <c r="G133" s="14">
        <v>16.7</v>
      </c>
      <c r="H133" s="14">
        <v>85.39999999999999</v>
      </c>
    </row>
    <row r="134" spans="1:8" ht="18" customHeight="1">
      <c r="A134" s="45" t="s">
        <v>33</v>
      </c>
      <c r="B134" s="4" t="s">
        <v>0</v>
      </c>
      <c r="C134" s="44">
        <v>30</v>
      </c>
      <c r="D134" s="21">
        <v>7.86</v>
      </c>
      <c r="E134" s="4">
        <v>2.37</v>
      </c>
      <c r="F134" s="4">
        <v>0.3</v>
      </c>
      <c r="G134" s="4">
        <v>14.49</v>
      </c>
      <c r="H134" s="4">
        <v>70.14</v>
      </c>
    </row>
    <row r="135" spans="1:8" ht="18" customHeight="1">
      <c r="A135" s="90"/>
      <c r="B135" s="9" t="s">
        <v>20</v>
      </c>
      <c r="C135" s="47">
        <f>SUM(C129:C134)</f>
        <v>800</v>
      </c>
      <c r="D135" s="32">
        <f>SUM(D129:D133)</f>
        <v>74.17</v>
      </c>
      <c r="E135" s="5">
        <f>SUM(E129:E134)</f>
        <v>30.23266666666667</v>
      </c>
      <c r="F135" s="5">
        <f>SUM(F129:F134)</f>
        <v>29.383555555555564</v>
      </c>
      <c r="G135" s="5">
        <f>SUM(G129:G134)</f>
        <v>103.49088888888889</v>
      </c>
      <c r="H135" s="5">
        <f>SUM(H129:H134)</f>
        <v>799.3462222222222</v>
      </c>
    </row>
    <row r="136" spans="1:8" ht="18" customHeight="1">
      <c r="A136" s="44"/>
      <c r="B136" s="3" t="s">
        <v>8</v>
      </c>
      <c r="C136" s="47"/>
      <c r="D136" s="32"/>
      <c r="E136" s="6">
        <f>E127+E135</f>
        <v>45.90516666666667</v>
      </c>
      <c r="F136" s="6">
        <f>F127+F135</f>
        <v>45.088555555555565</v>
      </c>
      <c r="G136" s="6">
        <f>G127+G135</f>
        <v>170.4933888888889</v>
      </c>
      <c r="H136" s="6">
        <f>H127+H135</f>
        <v>1271.3962222222221</v>
      </c>
    </row>
    <row r="137" spans="1:8" ht="18" customHeight="1">
      <c r="A137" s="102" t="s">
        <v>41</v>
      </c>
      <c r="B137" s="103"/>
      <c r="C137" s="31"/>
      <c r="D137" s="30"/>
      <c r="E137" s="23"/>
      <c r="F137" s="23"/>
      <c r="G137" s="23"/>
      <c r="H137" s="30"/>
    </row>
    <row r="138" spans="1:8" ht="18" customHeight="1">
      <c r="A138" s="102" t="s">
        <v>11</v>
      </c>
      <c r="B138" s="103"/>
      <c r="C138" s="51"/>
      <c r="D138" s="32"/>
      <c r="E138" s="3"/>
      <c r="F138" s="3"/>
      <c r="G138" s="3"/>
      <c r="H138" s="3"/>
    </row>
    <row r="139" spans="1:8" ht="18" customHeight="1">
      <c r="A139" s="54">
        <v>208</v>
      </c>
      <c r="B139" s="4" t="s">
        <v>65</v>
      </c>
      <c r="C139" s="44">
        <v>250</v>
      </c>
      <c r="D139" s="84">
        <v>45.87</v>
      </c>
      <c r="E139" s="17">
        <v>13.48</v>
      </c>
      <c r="F139" s="17">
        <v>15.2</v>
      </c>
      <c r="G139" s="17">
        <v>42.16</v>
      </c>
      <c r="H139" s="17">
        <v>359.36</v>
      </c>
    </row>
    <row r="140" spans="1:8" s="8" customFormat="1" ht="18" customHeight="1">
      <c r="A140" s="42">
        <v>300</v>
      </c>
      <c r="B140" s="2" t="s">
        <v>25</v>
      </c>
      <c r="C140" s="79">
        <v>200</v>
      </c>
      <c r="D140" s="21">
        <v>2.67</v>
      </c>
      <c r="E140" s="4">
        <v>0.1</v>
      </c>
      <c r="F140" s="4">
        <v>0</v>
      </c>
      <c r="G140" s="4">
        <v>20.2</v>
      </c>
      <c r="H140" s="4">
        <v>81.2</v>
      </c>
    </row>
    <row r="141" spans="1:8" ht="18" customHeight="1">
      <c r="A141" s="72" t="s">
        <v>58</v>
      </c>
      <c r="B141" s="4" t="s">
        <v>74</v>
      </c>
      <c r="C141" s="44">
        <v>50</v>
      </c>
      <c r="D141" s="84">
        <v>25.63</v>
      </c>
      <c r="E141" s="17">
        <v>1.8225000000000005</v>
      </c>
      <c r="F141" s="17">
        <v>0.405</v>
      </c>
      <c r="G141" s="17">
        <v>4.6425</v>
      </c>
      <c r="H141" s="17">
        <v>29.51</v>
      </c>
    </row>
    <row r="142" spans="1:8" ht="18" customHeight="1">
      <c r="A142" s="45" t="s">
        <v>32</v>
      </c>
      <c r="B142" s="27" t="s">
        <v>68</v>
      </c>
      <c r="C142" s="71">
        <v>50</v>
      </c>
      <c r="D142" s="21">
        <f>11+2.63</f>
        <v>13.629999999999999</v>
      </c>
      <c r="E142" s="2">
        <v>3.9</v>
      </c>
      <c r="F142" s="49">
        <v>4.25</v>
      </c>
      <c r="G142" s="2">
        <v>26.150000000000002</v>
      </c>
      <c r="H142" s="2">
        <v>160.5</v>
      </c>
    </row>
    <row r="143" spans="1:8" ht="18" customHeight="1">
      <c r="A143" s="44"/>
      <c r="B143" s="9" t="s">
        <v>20</v>
      </c>
      <c r="C143" s="47">
        <f>SUM(C139:C142)</f>
        <v>550</v>
      </c>
      <c r="D143" s="32">
        <f>SUM(D139:D141)</f>
        <v>74.17</v>
      </c>
      <c r="E143" s="6">
        <f>SUM(E139:E142)</f>
        <v>19.3025</v>
      </c>
      <c r="F143" s="6">
        <f>SUM(F139:F142)</f>
        <v>19.854999999999997</v>
      </c>
      <c r="G143" s="6">
        <f>SUM(G139:G142)</f>
        <v>93.1525</v>
      </c>
      <c r="H143" s="6">
        <f>SUM(H139:H142)</f>
        <v>630.5699999999999</v>
      </c>
    </row>
    <row r="144" spans="1:8" ht="18" customHeight="1">
      <c r="A144" s="46"/>
      <c r="B144" s="28"/>
      <c r="C144" s="53"/>
      <c r="D144" s="33"/>
      <c r="E144" s="10"/>
      <c r="F144" s="10"/>
      <c r="G144" s="10"/>
      <c r="H144" s="10"/>
    </row>
    <row r="145" spans="1:8" ht="18" customHeight="1">
      <c r="A145" s="104" t="s">
        <v>10</v>
      </c>
      <c r="B145" s="104"/>
      <c r="C145" s="41"/>
      <c r="D145" s="33"/>
      <c r="E145" s="18"/>
      <c r="F145" s="18"/>
      <c r="G145" s="18"/>
      <c r="H145" s="18"/>
    </row>
    <row r="146" spans="1:8" ht="18" customHeight="1">
      <c r="A146" s="42">
        <v>62</v>
      </c>
      <c r="B146" s="20" t="s">
        <v>64</v>
      </c>
      <c r="C146" s="77">
        <v>250</v>
      </c>
      <c r="D146" s="21">
        <f>20-2.48</f>
        <v>17.52</v>
      </c>
      <c r="E146" s="16">
        <v>6.304347826086957</v>
      </c>
      <c r="F146" s="16">
        <v>4.673913043478261</v>
      </c>
      <c r="G146" s="16">
        <v>30.217391304347828</v>
      </c>
      <c r="H146" s="17">
        <v>188.15217391304347</v>
      </c>
    </row>
    <row r="147" spans="1:8" ht="18" customHeight="1">
      <c r="A147" s="54">
        <v>110</v>
      </c>
      <c r="B147" s="55" t="s">
        <v>60</v>
      </c>
      <c r="C147" s="70">
        <v>100</v>
      </c>
      <c r="D147" s="89">
        <v>35.72</v>
      </c>
      <c r="E147" s="29">
        <v>8.518518518518519</v>
      </c>
      <c r="F147" s="29">
        <v>12.469135802469134</v>
      </c>
      <c r="G147" s="29">
        <v>18.148148148148145</v>
      </c>
      <c r="H147" s="29">
        <v>218.8888888888889</v>
      </c>
    </row>
    <row r="148" spans="1:8" ht="18" customHeight="1">
      <c r="A148" s="54">
        <v>158</v>
      </c>
      <c r="B148" s="27" t="s">
        <v>44</v>
      </c>
      <c r="C148" s="75">
        <v>180</v>
      </c>
      <c r="D148" s="83">
        <v>12</v>
      </c>
      <c r="E148" s="14">
        <v>6.660000000000001</v>
      </c>
      <c r="F148" s="14">
        <v>9.792000000000002</v>
      </c>
      <c r="G148" s="14">
        <v>41.232</v>
      </c>
      <c r="H148" s="14">
        <v>279.696</v>
      </c>
    </row>
    <row r="149" spans="1:8" ht="18" customHeight="1">
      <c r="A149" s="54">
        <v>319</v>
      </c>
      <c r="B149" s="13" t="s">
        <v>50</v>
      </c>
      <c r="C149" s="42">
        <v>200</v>
      </c>
      <c r="D149" s="83">
        <v>5.39</v>
      </c>
      <c r="E149" s="22">
        <v>2.1</v>
      </c>
      <c r="F149" s="22">
        <v>0</v>
      </c>
      <c r="G149" s="22">
        <f>10.8+0.24</f>
        <v>11.040000000000001</v>
      </c>
      <c r="H149" s="22">
        <v>52.56</v>
      </c>
    </row>
    <row r="150" spans="1:8" ht="18" customHeight="1">
      <c r="A150" s="72" t="s">
        <v>34</v>
      </c>
      <c r="B150" s="4" t="s">
        <v>4</v>
      </c>
      <c r="C150" s="44">
        <v>40</v>
      </c>
      <c r="D150" s="38">
        <v>3.54</v>
      </c>
      <c r="E150" s="14">
        <v>3.3000000000000003</v>
      </c>
      <c r="F150" s="14">
        <v>0.6</v>
      </c>
      <c r="G150" s="14">
        <v>16.7</v>
      </c>
      <c r="H150" s="14">
        <v>85.39999999999999</v>
      </c>
    </row>
    <row r="151" spans="1:8" ht="18" customHeight="1">
      <c r="A151" s="45" t="s">
        <v>33</v>
      </c>
      <c r="B151" s="4" t="s">
        <v>0</v>
      </c>
      <c r="C151" s="44">
        <v>30</v>
      </c>
      <c r="D151" s="21">
        <v>7.86</v>
      </c>
      <c r="E151" s="4">
        <v>2.37</v>
      </c>
      <c r="F151" s="4">
        <v>0.3</v>
      </c>
      <c r="G151" s="4">
        <v>14.49</v>
      </c>
      <c r="H151" s="4">
        <v>70.14</v>
      </c>
    </row>
    <row r="152" spans="1:8" ht="18" customHeight="1">
      <c r="A152" s="42"/>
      <c r="B152" s="80" t="s">
        <v>20</v>
      </c>
      <c r="C152" s="81">
        <f>SUM(C146:C151)</f>
        <v>800</v>
      </c>
      <c r="D152" s="32">
        <f>SUM(D146:D150)</f>
        <v>74.17</v>
      </c>
      <c r="E152" s="5">
        <f>SUM(E146:E151)</f>
        <v>29.25286634460548</v>
      </c>
      <c r="F152" s="5">
        <f>SUM(F146:F151)</f>
        <v>27.835048845947398</v>
      </c>
      <c r="G152" s="5">
        <f>SUM(G146:G151)</f>
        <v>131.82753945249598</v>
      </c>
      <c r="H152" s="5">
        <f>SUM(H146:H151)</f>
        <v>894.8370628019325</v>
      </c>
    </row>
    <row r="153" spans="1:8" ht="18" customHeight="1">
      <c r="A153" s="42"/>
      <c r="B153" s="9"/>
      <c r="C153" s="47"/>
      <c r="D153" s="32"/>
      <c r="E153" s="5">
        <f>E143+E152</f>
        <v>48.555366344605474</v>
      </c>
      <c r="F153" s="5">
        <f>F143+F152</f>
        <v>47.690048845947395</v>
      </c>
      <c r="G153" s="5">
        <f>G143+G152</f>
        <v>224.980039452496</v>
      </c>
      <c r="H153" s="5">
        <f>H143+H152</f>
        <v>1525.4070628019324</v>
      </c>
    </row>
    <row r="154" spans="1:8" ht="18" customHeight="1">
      <c r="A154" s="109" t="s">
        <v>42</v>
      </c>
      <c r="B154" s="110"/>
      <c r="C154" s="50"/>
      <c r="D154" s="23"/>
      <c r="E154" s="23"/>
      <c r="F154" s="23"/>
      <c r="G154" s="23"/>
      <c r="H154" s="23"/>
    </row>
    <row r="155" spans="1:8" ht="18" customHeight="1">
      <c r="A155" s="104" t="s">
        <v>11</v>
      </c>
      <c r="B155" s="104"/>
      <c r="C155" s="41"/>
      <c r="D155" s="33"/>
      <c r="E155" s="18"/>
      <c r="F155" s="18"/>
      <c r="G155" s="18"/>
      <c r="H155" s="18"/>
    </row>
    <row r="156" spans="1:8" ht="18" customHeight="1">
      <c r="A156" s="42">
        <v>227</v>
      </c>
      <c r="B156" s="27" t="s">
        <v>18</v>
      </c>
      <c r="C156" s="75">
        <v>180</v>
      </c>
      <c r="D156" s="38">
        <v>17.5</v>
      </c>
      <c r="E156" s="17">
        <v>4.2</v>
      </c>
      <c r="F156" s="17">
        <v>7.800000000000001</v>
      </c>
      <c r="G156" s="17">
        <v>18</v>
      </c>
      <c r="H156" s="17">
        <v>159</v>
      </c>
    </row>
    <row r="157" spans="1:8" ht="18" customHeight="1">
      <c r="A157" s="54">
        <v>136</v>
      </c>
      <c r="B157" s="55" t="s">
        <v>61</v>
      </c>
      <c r="C157" s="70">
        <v>100</v>
      </c>
      <c r="D157" s="84">
        <v>28</v>
      </c>
      <c r="E157" s="22">
        <f>9.82-4.73</f>
        <v>5.09</v>
      </c>
      <c r="F157" s="22">
        <v>6.15</v>
      </c>
      <c r="G157" s="22">
        <v>10.78</v>
      </c>
      <c r="H157" s="22">
        <v>118.83</v>
      </c>
    </row>
    <row r="158" spans="1:8" ht="18" customHeight="1">
      <c r="A158" s="54">
        <v>302</v>
      </c>
      <c r="B158" s="25" t="s">
        <v>80</v>
      </c>
      <c r="C158" s="70">
        <v>200</v>
      </c>
      <c r="D158" s="83">
        <v>5.39</v>
      </c>
      <c r="E158" s="22">
        <v>2.1</v>
      </c>
      <c r="F158" s="22">
        <v>0</v>
      </c>
      <c r="G158" s="22">
        <f>10.8+0.24</f>
        <v>11.040000000000001</v>
      </c>
      <c r="H158" s="22">
        <v>52.56</v>
      </c>
    </row>
    <row r="159" spans="1:8" ht="18" customHeight="1">
      <c r="A159" s="45" t="s">
        <v>32</v>
      </c>
      <c r="B159" s="27" t="s">
        <v>67</v>
      </c>
      <c r="C159" s="44">
        <v>30</v>
      </c>
      <c r="D159" s="21">
        <f>11+2.63-0.21</f>
        <v>13.419999999999998</v>
      </c>
      <c r="E159" s="2">
        <v>2.34</v>
      </c>
      <c r="F159" s="49">
        <v>2.5500000000000003</v>
      </c>
      <c r="G159" s="2">
        <v>13.69</v>
      </c>
      <c r="H159" s="2">
        <v>87.07</v>
      </c>
    </row>
    <row r="160" spans="1:8" ht="18" customHeight="1">
      <c r="A160" s="72" t="s">
        <v>33</v>
      </c>
      <c r="B160" s="4" t="s">
        <v>0</v>
      </c>
      <c r="C160" s="44">
        <v>45</v>
      </c>
      <c r="D160" s="83">
        <v>9.86</v>
      </c>
      <c r="E160" s="17">
        <v>3.555</v>
      </c>
      <c r="F160" s="4">
        <v>0.45</v>
      </c>
      <c r="G160" s="17">
        <v>21.735</v>
      </c>
      <c r="H160" s="4">
        <v>105.21000000000001</v>
      </c>
    </row>
    <row r="161" spans="1:8" ht="18" customHeight="1">
      <c r="A161" s="44"/>
      <c r="B161" s="80" t="s">
        <v>20</v>
      </c>
      <c r="C161" s="81">
        <f>SUM(C156:C160)</f>
        <v>555</v>
      </c>
      <c r="D161" s="6">
        <f>SUM(D156:D160)</f>
        <v>74.17</v>
      </c>
      <c r="E161" s="6">
        <f>SUM(E156:E160)</f>
        <v>17.285</v>
      </c>
      <c r="F161" s="6">
        <f>SUM(F156:F160)</f>
        <v>16.95</v>
      </c>
      <c r="G161" s="6">
        <f>SUM(G156:G160)</f>
        <v>75.245</v>
      </c>
      <c r="H161" s="6">
        <f>SUM(H156:H160)</f>
        <v>522.67</v>
      </c>
    </row>
    <row r="162" spans="1:8" ht="18" customHeight="1">
      <c r="A162" s="102" t="s">
        <v>10</v>
      </c>
      <c r="B162" s="103"/>
      <c r="C162" s="51"/>
      <c r="D162" s="33"/>
      <c r="E162" s="18"/>
      <c r="F162" s="18"/>
      <c r="G162" s="18"/>
      <c r="H162" s="18"/>
    </row>
    <row r="163" spans="1:8" ht="18" customHeight="1">
      <c r="A163" s="42">
        <v>58</v>
      </c>
      <c r="B163" s="101" t="s">
        <v>36</v>
      </c>
      <c r="C163" s="69">
        <v>250</v>
      </c>
      <c r="D163" s="38">
        <f>17.5+2.63</f>
        <v>20.13</v>
      </c>
      <c r="E163" s="19">
        <v>13.579545454545455</v>
      </c>
      <c r="F163" s="19">
        <v>10.227272727272728</v>
      </c>
      <c r="G163" s="19">
        <v>42.32954545454545</v>
      </c>
      <c r="H163" s="19">
        <v>315.6818181818182</v>
      </c>
    </row>
    <row r="164" spans="1:8" ht="18" customHeight="1">
      <c r="A164" s="54">
        <v>110</v>
      </c>
      <c r="B164" s="55" t="s">
        <v>72</v>
      </c>
      <c r="C164" s="70">
        <v>100</v>
      </c>
      <c r="D164" s="35">
        <f>31-0.5-3.54</f>
        <v>26.96</v>
      </c>
      <c r="E164" s="29">
        <v>5.188888888888889</v>
      </c>
      <c r="F164" s="29">
        <v>6.888888888888889</v>
      </c>
      <c r="G164" s="29">
        <v>5.188888888888889</v>
      </c>
      <c r="H164" s="29">
        <v>102.4</v>
      </c>
    </row>
    <row r="165" spans="1:8" ht="18" customHeight="1">
      <c r="A165" s="42">
        <v>183</v>
      </c>
      <c r="B165" s="1" t="s">
        <v>19</v>
      </c>
      <c r="C165" s="67">
        <v>190</v>
      </c>
      <c r="D165" s="21">
        <v>12</v>
      </c>
      <c r="E165" s="14">
        <v>5.6</v>
      </c>
      <c r="F165" s="14">
        <v>7.8</v>
      </c>
      <c r="G165" s="14">
        <v>25.3</v>
      </c>
      <c r="H165" s="15">
        <v>193.8</v>
      </c>
    </row>
    <row r="166" spans="1:8" ht="18" customHeight="1">
      <c r="A166" s="42">
        <v>310</v>
      </c>
      <c r="B166" s="4" t="s">
        <v>28</v>
      </c>
      <c r="C166" s="44">
        <v>200</v>
      </c>
      <c r="D166" s="21">
        <v>8</v>
      </c>
      <c r="E166" s="22">
        <v>0.5</v>
      </c>
      <c r="F166" s="22">
        <v>0.1</v>
      </c>
      <c r="G166" s="22">
        <v>23.9</v>
      </c>
      <c r="H166" s="22">
        <v>98.5</v>
      </c>
    </row>
    <row r="167" spans="1:8" ht="15.75">
      <c r="A167" s="45" t="s">
        <v>34</v>
      </c>
      <c r="B167" s="4" t="s">
        <v>4</v>
      </c>
      <c r="C167" s="44">
        <v>60</v>
      </c>
      <c r="D167" s="38">
        <f>3.54*2</f>
        <v>7.08</v>
      </c>
      <c r="E167" s="2">
        <v>3.96</v>
      </c>
      <c r="F167" s="2">
        <v>0.72</v>
      </c>
      <c r="G167" s="2">
        <v>20.04</v>
      </c>
      <c r="H167" s="2">
        <v>102.48</v>
      </c>
    </row>
    <row r="168" spans="1:8" ht="15.75">
      <c r="A168" s="44"/>
      <c r="B168" s="9" t="s">
        <v>20</v>
      </c>
      <c r="C168" s="47">
        <f>SUM(C163:C167)</f>
        <v>800</v>
      </c>
      <c r="D168" s="66">
        <f>SUM(D163:D167)</f>
        <v>74.17</v>
      </c>
      <c r="E168" s="66">
        <f>SUM(E163:E167)</f>
        <v>28.828434343434346</v>
      </c>
      <c r="F168" s="66">
        <f>SUM(F163:F167)</f>
        <v>25.73616161616162</v>
      </c>
      <c r="G168" s="66">
        <f>SUM(G163:G167)</f>
        <v>116.75843434343435</v>
      </c>
      <c r="H168" s="66">
        <f>SUM(H163:H167)</f>
        <v>812.8618181818183</v>
      </c>
    </row>
    <row r="169" spans="1:8" ht="15.75">
      <c r="A169" s="44"/>
      <c r="B169" s="12" t="s">
        <v>8</v>
      </c>
      <c r="C169" s="47"/>
      <c r="D169" s="32"/>
      <c r="E169" s="6">
        <f>E161+E168</f>
        <v>46.11343434343435</v>
      </c>
      <c r="F169" s="6">
        <f>F161+F168</f>
        <v>42.68616161616162</v>
      </c>
      <c r="G169" s="6">
        <f>G161+G168</f>
        <v>192.00343434343435</v>
      </c>
      <c r="H169" s="6">
        <f>H161+H168</f>
        <v>1335.5318181818184</v>
      </c>
    </row>
    <row r="170" spans="1:8" ht="15.75">
      <c r="A170" s="58"/>
      <c r="B170" s="102" t="s">
        <v>37</v>
      </c>
      <c r="C170" s="105"/>
      <c r="D170" s="6"/>
      <c r="E170" s="6">
        <f>E22+E40+E56+E72+E89+E105+E121+E136+E153+E169</f>
        <v>454.7665865051481</v>
      </c>
      <c r="F170" s="6">
        <f>F22+F40+F56+F72+F89+F105+F121+F136+F153+F169</f>
        <v>455.0374450544088</v>
      </c>
      <c r="G170" s="6">
        <f>G22+G40+G56+G72+G89+G105+G121+G136+G153+G169</f>
        <v>1948.7189596569558</v>
      </c>
      <c r="H170" s="6">
        <f>H22+H40+H56+H72+H89+H105+H121+H136+H153+H169</f>
        <v>13719.71464075538</v>
      </c>
    </row>
    <row r="171" spans="1:8" ht="15.75">
      <c r="A171" s="58"/>
      <c r="B171" s="106" t="s">
        <v>38</v>
      </c>
      <c r="C171" s="107"/>
      <c r="D171" s="59"/>
      <c r="E171" s="6">
        <f>E170/10</f>
        <v>45.47665865051481</v>
      </c>
      <c r="F171" s="6">
        <f>F170/10</f>
        <v>45.50374450544088</v>
      </c>
      <c r="G171" s="6">
        <f>G170/10</f>
        <v>194.8718959656956</v>
      </c>
      <c r="H171" s="6">
        <f>H170/10</f>
        <v>1371.9714640755378</v>
      </c>
    </row>
    <row r="172" spans="5:8" ht="15" hidden="1">
      <c r="E172" s="11">
        <f>90/100*50</f>
        <v>45</v>
      </c>
      <c r="F172" s="11">
        <f>92/100*50</f>
        <v>46</v>
      </c>
      <c r="G172" s="11">
        <f>383/100*50</f>
        <v>191.5</v>
      </c>
      <c r="H172" s="11">
        <f>2720/100*50</f>
        <v>1360</v>
      </c>
    </row>
    <row r="173" spans="5:8" ht="15" hidden="1">
      <c r="E173" s="99">
        <f>1-E172/E171</f>
        <v>0.010481391216049962</v>
      </c>
      <c r="F173" s="99">
        <f>1-F172/F171</f>
        <v>-0.010905816652073241</v>
      </c>
      <c r="G173" s="99">
        <f>1-G172/G171</f>
        <v>0.017303141373906317</v>
      </c>
      <c r="H173" s="99">
        <f>1-H172/H171</f>
        <v>0.008725738391071047</v>
      </c>
    </row>
  </sheetData>
  <sheetProtection/>
  <mergeCells count="42">
    <mergeCell ref="B1:G2"/>
    <mergeCell ref="A3:A7"/>
    <mergeCell ref="B3:B7"/>
    <mergeCell ref="C3:C7"/>
    <mergeCell ref="D3:D7"/>
    <mergeCell ref="F5:F7"/>
    <mergeCell ref="G5:G7"/>
    <mergeCell ref="H3:H7"/>
    <mergeCell ref="A8:B8"/>
    <mergeCell ref="A24:B24"/>
    <mergeCell ref="A41:B41"/>
    <mergeCell ref="A57:B57"/>
    <mergeCell ref="A154:B154"/>
    <mergeCell ref="E3:G4"/>
    <mergeCell ref="E5:E7"/>
    <mergeCell ref="A90:B90"/>
    <mergeCell ref="A122:B122"/>
    <mergeCell ref="B170:C170"/>
    <mergeCell ref="B171:C171"/>
    <mergeCell ref="A9:B9"/>
    <mergeCell ref="A14:B14"/>
    <mergeCell ref="A25:B25"/>
    <mergeCell ref="A32:B32"/>
    <mergeCell ref="A42:B42"/>
    <mergeCell ref="A106:B106"/>
    <mergeCell ref="A73:B73"/>
    <mergeCell ref="A74:B74"/>
    <mergeCell ref="A162:B162"/>
    <mergeCell ref="A107:B107"/>
    <mergeCell ref="A113:B113"/>
    <mergeCell ref="A123:B123"/>
    <mergeCell ref="A128:B128"/>
    <mergeCell ref="A138:B138"/>
    <mergeCell ref="A145:B145"/>
    <mergeCell ref="A137:B137"/>
    <mergeCell ref="A48:B48"/>
    <mergeCell ref="A58:B58"/>
    <mergeCell ref="A65:B65"/>
    <mergeCell ref="A155:B155"/>
    <mergeCell ref="A81:B81"/>
    <mergeCell ref="A91:B91"/>
    <mergeCell ref="A97:B97"/>
  </mergeCells>
  <printOptions/>
  <pageMargins left="0.1968503937007874" right="0" top="0.35433070866141736" bottom="0.5511811023622047" header="0.31496062992125984" footer="0.31496062992125984"/>
  <pageSetup horizontalDpi="600" verticalDpi="600" orientation="landscape" paperSize="9" r:id="rId1"/>
  <rowBreaks count="9" manualBreakCount="9">
    <brk id="23" max="255" man="1"/>
    <brk id="40" max="255" man="1"/>
    <brk id="56" max="255" man="1"/>
    <brk id="72" max="255" man="1"/>
    <brk id="89" max="255" man="1"/>
    <brk id="105" max="255" man="1"/>
    <brk id="121" max="255" man="1"/>
    <brk id="136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Лысенко</dc:creator>
  <cp:keywords/>
  <dc:description/>
  <cp:lastModifiedBy>Админ</cp:lastModifiedBy>
  <cp:lastPrinted>2023-12-13T12:26:30Z</cp:lastPrinted>
  <dcterms:created xsi:type="dcterms:W3CDTF">2017-07-26T06:10:42Z</dcterms:created>
  <dcterms:modified xsi:type="dcterms:W3CDTF">2024-02-14T08:05:16Z</dcterms:modified>
  <cp:category/>
  <cp:version/>
  <cp:contentType/>
  <cp:contentStatus/>
</cp:coreProperties>
</file>