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20" activeTab="0"/>
  </bookViews>
  <sheets>
    <sheet name="с 1 по 4" sheetId="1" r:id="rId1"/>
  </sheets>
  <definedNames>
    <definedName name="_xlnm.Print_Titles" localSheetId="0">'с 1 по 4'!$3:$7</definedName>
  </definedNames>
  <calcPr fullCalcOnLoad="1"/>
</workbook>
</file>

<file path=xl/sharedStrings.xml><?xml version="1.0" encoding="utf-8"?>
<sst xmlns="http://schemas.openxmlformats.org/spreadsheetml/2006/main" count="196" uniqueCount="82">
  <si>
    <t>Хлеб пшеничный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</si>
  <si>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</si>
  <si>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</si>
  <si>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</si>
  <si>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</si>
  <si>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</si>
  <si>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</si>
  <si>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</si>
  <si>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</si>
  <si>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</si>
  <si>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</si>
  <si>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Завтрак </t>
  </si>
  <si>
    <t xml:space="preserve">   Наименование бдюда</t>
  </si>
  <si>
    <t>№ рецептур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</si>
  <si>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</si>
  <si>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</si>
  <si>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</si>
  <si>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</si>
  <si>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</si>
  <si>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Рожки отварные</t>
  </si>
  <si>
    <t>Каша гречневая рассыпчатая</t>
  </si>
  <si>
    <t>Итого</t>
  </si>
  <si>
    <t>Рис отварной</t>
  </si>
  <si>
    <t>Омлет натуральный</t>
  </si>
  <si>
    <t>Картофельное пюре</t>
  </si>
  <si>
    <t xml:space="preserve">Компот плодово-ягодный </t>
  </si>
  <si>
    <t>Чай с сахаром</t>
  </si>
  <si>
    <t>Цена</t>
  </si>
  <si>
    <t xml:space="preserve">Щи из св.капусты с картофелем </t>
  </si>
  <si>
    <t>Компот из сухофруктов</t>
  </si>
  <si>
    <t>Рассольник "Ленинградский"</t>
  </si>
  <si>
    <t>Котлета мясная  с соусом</t>
  </si>
  <si>
    <t>Фрукт</t>
  </si>
  <si>
    <t>пр</t>
  </si>
  <si>
    <t>1.5</t>
  </si>
  <si>
    <t>1.6</t>
  </si>
  <si>
    <t>183</t>
  </si>
  <si>
    <t xml:space="preserve">Борщ с капустой , картофелем </t>
  </si>
  <si>
    <t>Итого за  10 дней:</t>
  </si>
  <si>
    <t xml:space="preserve">         Итого в среднем за день :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</si>
  <si>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</si>
  <si>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</si>
  <si>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</si>
  <si>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 10: пятница</t>
  </si>
  <si>
    <t>Плов с мясом</t>
  </si>
  <si>
    <t>Картофель тушеный</t>
  </si>
  <si>
    <t>Каша молочная Дружба</t>
  </si>
  <si>
    <t xml:space="preserve">Жаркое по- домашнему с мясом </t>
  </si>
  <si>
    <t>неделя: 2               день6: понедельник</t>
  </si>
  <si>
    <t>Котлета куриная  с соусом</t>
  </si>
  <si>
    <t>Фрукт Яблоко</t>
  </si>
  <si>
    <t>Напиток лимонный с чаем</t>
  </si>
  <si>
    <t>Каша молочная (гречневая или пшенная)</t>
  </si>
  <si>
    <t>Салат из свеклы с растительным маслом</t>
  </si>
  <si>
    <t>Пельмени с маслом и зеленью с овощами порционно/ Блины с фруктовым соусом</t>
  </si>
  <si>
    <t xml:space="preserve"> Кофейный напиток/Чай с лимоном</t>
  </si>
  <si>
    <t>Суп  с макаронными изделиями</t>
  </si>
  <si>
    <t>289</t>
  </si>
  <si>
    <t>Суп картофельный с рыбой / Суп  с макаронными изделиями</t>
  </si>
  <si>
    <t>1.1</t>
  </si>
  <si>
    <t>Сырники с  соусом  сладким / Запеканка рисовая с творогом с соусом сладким</t>
  </si>
  <si>
    <t xml:space="preserve">Фрикадельки  с соусом </t>
  </si>
  <si>
    <t xml:space="preserve">Тефтели  с соусом </t>
  </si>
  <si>
    <t xml:space="preserve">Суп картофельный с бобовыми  </t>
  </si>
  <si>
    <t xml:space="preserve">Гуляш из мяса  </t>
  </si>
  <si>
    <t xml:space="preserve">Суп картофельный с бобовыми </t>
  </si>
  <si>
    <t>Каша молочная  рисовая</t>
  </si>
  <si>
    <t>Примерное меню приготавляемых блюд  для детей с 1 по 4 класс</t>
  </si>
  <si>
    <t>100/30</t>
  </si>
  <si>
    <t>Хлебобулочное изделия  или кондитерское (1 шт)</t>
  </si>
  <si>
    <t>70/30</t>
  </si>
  <si>
    <t xml:space="preserve"> Кондитерское  изделия (1 шт)</t>
  </si>
  <si>
    <t>Чай с сахаром и лимоном 180/5</t>
  </si>
  <si>
    <t xml:space="preserve"> Кондитерское изделия (1 шт)</t>
  </si>
  <si>
    <t>Блинчики/ Оладьи   со сгущенкой ( по 2 шт. на порцию)</t>
  </si>
  <si>
    <t xml:space="preserve">Блинчики/ Оладьи  с  фруктовым соусом </t>
  </si>
  <si>
    <t>Чай с сахаром и лимоном 200/7</t>
  </si>
  <si>
    <t>1.2</t>
  </si>
  <si>
    <t>Макаронные изделия</t>
  </si>
  <si>
    <t>Наггетцы куриные с соусом</t>
  </si>
  <si>
    <t xml:space="preserve">Бутерброд с сыром </t>
  </si>
  <si>
    <t xml:space="preserve">Бутерброд с ветчиной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</si>
</sst>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&quot; &quot;???/???"/>
    <numFmt numFmtId="176" formatCode="[$-FC19]d\ mmmm\ yyyy\ &quot;г.&quot;"/>
    <numFmt numFmtId="177" formatCode="#&quot; &quot;?/2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00%"/>
    <numFmt numFmtId="185" formatCode="#,##0.00\ &quot;₽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pane xSplit="2" ySplit="8" topLeftCell="C9" activePane="bottomRight" state="frozen"/>
      <selection pane="topLeft" activeCell="N137" sqref="N137"/>
      <selection pane="topRight" activeCell="N137" sqref="N137"/>
      <selection pane="bottomLeft" activeCell="N137" sqref="N137"/>
      <selection pane="bottomRight" activeCell="L14" sqref="L14"/>
    </sheetView>
  </sheetViews>
  <sheetFormatPr defaultColWidth="9.00390625" defaultRowHeight="12.75"/>
  <cols>
    <col min="1" max="1" width="10.00390625" style="40" customWidth="1"/>
    <col min="2" max="2" width="57.00390625" style="11" customWidth="1"/>
    <col min="3" max="3" width="9.625" style="52" customWidth="1"/>
    <col min="4" max="4" width="9.625" style="37" customWidth="1"/>
    <col min="5" max="5" width="10.25390625" style="11" customWidth="1"/>
    <col min="6" max="7" width="10.75390625" style="11" customWidth="1"/>
    <col min="8" max="8" width="11.875" style="11" customWidth="1"/>
    <col min="9" max="16384" width="9.125" style="11" customWidth="1"/>
  </cols>
  <sheetData>
    <row r="1" spans="2:8" ht="15" customHeight="1">
      <c r="B1" s="103" t="s">
        <v>67</v>
      </c>
      <c r="C1" s="103"/>
      <c r="D1" s="103"/>
      <c r="E1" s="103"/>
      <c r="F1" s="103"/>
      <c r="G1" s="103"/>
      <c r="H1" s="39"/>
    </row>
    <row r="2" spans="2:7" ht="15">
      <c r="B2" s="104"/>
      <c r="C2" s="104"/>
      <c r="D2" s="104"/>
      <c r="E2" s="104"/>
      <c r="F2" s="104"/>
      <c r="G2" s="104"/>
    </row>
    <row r="3" spans="1:8" ht="15.75" customHeight="1">
      <c r="A3" s="105" t="s">
        <v>13</v>
      </c>
      <c r="B3" s="108" t="s">
        <v>12</v>
      </c>
      <c r="C3" s="111" t="s">
        <v>5</v>
      </c>
      <c r="D3" s="114" t="s">
        <v>27</v>
      </c>
      <c r="E3" s="122" t="s">
        <v>6</v>
      </c>
      <c r="F3" s="123"/>
      <c r="G3" s="124"/>
      <c r="H3" s="117" t="s">
        <v>7</v>
      </c>
    </row>
    <row r="4" spans="1:8" ht="15.75" customHeight="1">
      <c r="A4" s="106"/>
      <c r="B4" s="109"/>
      <c r="C4" s="112"/>
      <c r="D4" s="115"/>
      <c r="E4" s="125"/>
      <c r="F4" s="126"/>
      <c r="G4" s="127"/>
      <c r="H4" s="118"/>
    </row>
    <row r="5" spans="1:8" ht="15" customHeight="1">
      <c r="A5" s="106"/>
      <c r="B5" s="109"/>
      <c r="C5" s="112"/>
      <c r="D5" s="115"/>
      <c r="E5" s="108" t="s">
        <v>1</v>
      </c>
      <c r="F5" s="108" t="s">
        <v>2</v>
      </c>
      <c r="G5" s="108" t="s">
        <v>3</v>
      </c>
      <c r="H5" s="118"/>
    </row>
    <row r="6" spans="1:8" ht="15" customHeight="1">
      <c r="A6" s="106"/>
      <c r="B6" s="109"/>
      <c r="C6" s="112"/>
      <c r="D6" s="115"/>
      <c r="E6" s="109"/>
      <c r="F6" s="109"/>
      <c r="G6" s="109"/>
      <c r="H6" s="118"/>
    </row>
    <row r="7" spans="1:8" ht="33" customHeight="1">
      <c r="A7" s="107"/>
      <c r="B7" s="110"/>
      <c r="C7" s="113"/>
      <c r="D7" s="116"/>
      <c r="E7" s="110"/>
      <c r="F7" s="110"/>
      <c r="G7" s="110"/>
      <c r="H7" s="119"/>
    </row>
    <row r="8" spans="1:8" ht="18.75" customHeight="1">
      <c r="A8" s="120" t="s">
        <v>14</v>
      </c>
      <c r="B8" s="121"/>
      <c r="C8" s="31"/>
      <c r="D8" s="30"/>
      <c r="E8" s="30"/>
      <c r="F8" s="30"/>
      <c r="G8" s="30"/>
      <c r="H8" s="30"/>
    </row>
    <row r="9" spans="1:8" ht="18" customHeight="1">
      <c r="A9" s="120" t="s">
        <v>9</v>
      </c>
      <c r="B9" s="121"/>
      <c r="C9" s="31"/>
      <c r="D9" s="36"/>
      <c r="E9" s="12"/>
      <c r="F9" s="12"/>
      <c r="G9" s="12"/>
      <c r="H9" s="12"/>
    </row>
    <row r="10" spans="1:8" ht="33" customHeight="1">
      <c r="A10" s="42">
        <v>258</v>
      </c>
      <c r="B10" s="27" t="s">
        <v>74</v>
      </c>
      <c r="C10" s="44">
        <v>150</v>
      </c>
      <c r="D10" s="4">
        <v>45.17</v>
      </c>
      <c r="E10" s="92">
        <v>13.75</v>
      </c>
      <c r="F10" s="17">
        <v>15.3</v>
      </c>
      <c r="G10" s="17">
        <v>42.16</v>
      </c>
      <c r="H10" s="17">
        <v>361.34</v>
      </c>
    </row>
    <row r="11" spans="1:8" ht="18" customHeight="1">
      <c r="A11" s="42">
        <v>300</v>
      </c>
      <c r="B11" s="25" t="s">
        <v>26</v>
      </c>
      <c r="C11" s="71">
        <v>200</v>
      </c>
      <c r="D11" s="25">
        <v>2.67</v>
      </c>
      <c r="E11" s="75">
        <v>0.1</v>
      </c>
      <c r="F11" s="4">
        <v>0</v>
      </c>
      <c r="G11" s="4">
        <v>20.2</v>
      </c>
      <c r="H11" s="4">
        <v>81.2</v>
      </c>
    </row>
    <row r="12" spans="1:8" ht="18" customHeight="1">
      <c r="A12" s="42" t="s">
        <v>33</v>
      </c>
      <c r="B12" s="4" t="s">
        <v>50</v>
      </c>
      <c r="C12" s="44">
        <v>150</v>
      </c>
      <c r="D12" s="4">
        <v>26.33</v>
      </c>
      <c r="E12" s="92">
        <v>1.8225000000000005</v>
      </c>
      <c r="F12" s="17">
        <v>0.405</v>
      </c>
      <c r="G12" s="17">
        <v>4.6425</v>
      </c>
      <c r="H12" s="17">
        <v>29.51</v>
      </c>
    </row>
    <row r="13" spans="1:8" s="7" customFormat="1" ht="18" customHeight="1">
      <c r="A13" s="44"/>
      <c r="B13" s="9" t="s">
        <v>21</v>
      </c>
      <c r="C13" s="47">
        <v>500</v>
      </c>
      <c r="D13" s="32">
        <f>SUM(D10:D12)</f>
        <v>74.17</v>
      </c>
      <c r="E13" s="32">
        <f>SUM(E10:E12)</f>
        <v>15.6725</v>
      </c>
      <c r="F13" s="32">
        <f>SUM(F10:F12)</f>
        <v>15.705</v>
      </c>
      <c r="G13" s="32">
        <f>SUM(G10:G12)</f>
        <v>67.0025</v>
      </c>
      <c r="H13" s="32">
        <f>SUM(H10:H12)</f>
        <v>472.04999999999995</v>
      </c>
    </row>
    <row r="14" spans="1:8" ht="18" customHeight="1">
      <c r="A14" s="120" t="s">
        <v>10</v>
      </c>
      <c r="B14" s="121"/>
      <c r="C14" s="51"/>
      <c r="D14" s="33"/>
      <c r="E14" s="18"/>
      <c r="F14" s="18"/>
      <c r="G14" s="18"/>
      <c r="H14" s="18"/>
    </row>
    <row r="15" spans="1:8" ht="18" customHeight="1">
      <c r="A15" s="42">
        <v>65</v>
      </c>
      <c r="B15" s="20" t="s">
        <v>30</v>
      </c>
      <c r="C15" s="74">
        <v>250</v>
      </c>
      <c r="D15" s="21">
        <f>16+2.63</f>
        <v>18.63</v>
      </c>
      <c r="E15" s="26">
        <v>7.3</v>
      </c>
      <c r="F15" s="26">
        <v>7.400000000000001</v>
      </c>
      <c r="G15" s="26">
        <v>30.8</v>
      </c>
      <c r="H15" s="26">
        <v>219</v>
      </c>
    </row>
    <row r="16" spans="1:8" ht="18" customHeight="1">
      <c r="A16" s="42">
        <v>99</v>
      </c>
      <c r="B16" s="25" t="s">
        <v>31</v>
      </c>
      <c r="C16" s="71">
        <v>90</v>
      </c>
      <c r="D16" s="21">
        <v>32</v>
      </c>
      <c r="E16" s="14">
        <v>8</v>
      </c>
      <c r="F16" s="14">
        <v>8.2</v>
      </c>
      <c r="G16" s="14">
        <v>10.6</v>
      </c>
      <c r="H16" s="15">
        <v>148.2</v>
      </c>
    </row>
    <row r="17" spans="1:8" ht="18" customHeight="1">
      <c r="A17" s="45" t="s">
        <v>36</v>
      </c>
      <c r="B17" s="1" t="s">
        <v>20</v>
      </c>
      <c r="C17" s="68">
        <v>150</v>
      </c>
      <c r="D17" s="21">
        <v>12</v>
      </c>
      <c r="E17" s="14">
        <v>5.6</v>
      </c>
      <c r="F17" s="14">
        <v>7.8</v>
      </c>
      <c r="G17" s="14">
        <v>25.3</v>
      </c>
      <c r="H17" s="15">
        <v>193.8</v>
      </c>
    </row>
    <row r="18" spans="1:8" ht="18" customHeight="1">
      <c r="A18" s="42">
        <v>310</v>
      </c>
      <c r="B18" s="4" t="s">
        <v>29</v>
      </c>
      <c r="C18" s="44">
        <v>200</v>
      </c>
      <c r="D18" s="21">
        <v>8</v>
      </c>
      <c r="E18" s="22">
        <v>0.5</v>
      </c>
      <c r="F18" s="22">
        <v>0.1</v>
      </c>
      <c r="G18" s="22">
        <v>23.9</v>
      </c>
      <c r="H18" s="22">
        <v>98.5</v>
      </c>
    </row>
    <row r="19" spans="1:8" s="8" customFormat="1" ht="18" customHeight="1">
      <c r="A19" s="45" t="s">
        <v>35</v>
      </c>
      <c r="B19" s="4" t="s">
        <v>4</v>
      </c>
      <c r="C19" s="72">
        <v>30</v>
      </c>
      <c r="D19" s="21">
        <v>3.54</v>
      </c>
      <c r="E19" s="2">
        <v>1.98</v>
      </c>
      <c r="F19" s="49">
        <v>0.36</v>
      </c>
      <c r="G19" s="2">
        <v>10.02</v>
      </c>
      <c r="H19" s="2">
        <v>51.24</v>
      </c>
    </row>
    <row r="20" spans="1:8" s="8" customFormat="1" ht="18" customHeight="1">
      <c r="A20" s="44"/>
      <c r="B20" s="9" t="s">
        <v>21</v>
      </c>
      <c r="C20" s="47">
        <f aca="true" t="shared" si="0" ref="C20:H20">SUM(C15:C19)</f>
        <v>720</v>
      </c>
      <c r="D20" s="32">
        <f t="shared" si="0"/>
        <v>74.17</v>
      </c>
      <c r="E20" s="32">
        <f t="shared" si="0"/>
        <v>23.38</v>
      </c>
      <c r="F20" s="32">
        <f t="shared" si="0"/>
        <v>23.860000000000003</v>
      </c>
      <c r="G20" s="32">
        <f t="shared" si="0"/>
        <v>100.61999999999999</v>
      </c>
      <c r="H20" s="32">
        <f t="shared" si="0"/>
        <v>710.74</v>
      </c>
    </row>
    <row r="21" spans="1:8" ht="18" customHeight="1">
      <c r="A21" s="44"/>
      <c r="B21" s="3" t="s">
        <v>8</v>
      </c>
      <c r="C21" s="47"/>
      <c r="D21" s="57"/>
      <c r="E21" s="32">
        <f>E13+E20</f>
        <v>39.052499999999995</v>
      </c>
      <c r="F21" s="32">
        <f>F13+F20</f>
        <v>39.565000000000005</v>
      </c>
      <c r="G21" s="32">
        <f>G13+G20</f>
        <v>167.6225</v>
      </c>
      <c r="H21" s="32">
        <f>H13+H20</f>
        <v>1182.79</v>
      </c>
    </row>
    <row r="22" spans="1:8" ht="18" customHeight="1">
      <c r="A22" s="62"/>
      <c r="B22" s="23"/>
      <c r="C22" s="63"/>
      <c r="D22" s="64"/>
      <c r="E22" s="65"/>
      <c r="F22" s="65"/>
      <c r="G22" s="65"/>
      <c r="H22" s="65"/>
    </row>
    <row r="23" spans="1:8" ht="18" customHeight="1">
      <c r="A23" s="122" t="s">
        <v>15</v>
      </c>
      <c r="B23" s="123"/>
      <c r="C23" s="50"/>
      <c r="D23" s="23"/>
      <c r="E23" s="23"/>
      <c r="F23" s="23"/>
      <c r="G23" s="23"/>
      <c r="H23" s="23"/>
    </row>
    <row r="24" spans="1:8" ht="18" customHeight="1">
      <c r="A24" s="125" t="s">
        <v>9</v>
      </c>
      <c r="B24" s="126"/>
      <c r="C24" s="41"/>
      <c r="D24" s="34"/>
      <c r="E24" s="24"/>
      <c r="F24" s="58"/>
      <c r="G24" s="24"/>
      <c r="H24" s="24"/>
    </row>
    <row r="25" spans="1:8" ht="18" customHeight="1">
      <c r="A25" s="42">
        <v>136</v>
      </c>
      <c r="B25" s="55" t="s">
        <v>62</v>
      </c>
      <c r="C25" s="71">
        <v>90</v>
      </c>
      <c r="D25" s="21">
        <v>28</v>
      </c>
      <c r="E25" s="22">
        <f>9.82-4.73</f>
        <v>5.09</v>
      </c>
      <c r="F25" s="22">
        <v>6.15</v>
      </c>
      <c r="G25" s="22">
        <v>10.78</v>
      </c>
      <c r="H25" s="22">
        <v>118.83</v>
      </c>
    </row>
    <row r="26" spans="1:8" ht="18" customHeight="1">
      <c r="A26" s="42">
        <v>227</v>
      </c>
      <c r="B26" s="27" t="s">
        <v>19</v>
      </c>
      <c r="C26" s="76">
        <v>150</v>
      </c>
      <c r="D26" s="38">
        <v>17.5</v>
      </c>
      <c r="E26" s="17">
        <v>3.5</v>
      </c>
      <c r="F26" s="17">
        <v>6.5</v>
      </c>
      <c r="G26" s="17">
        <v>15</v>
      </c>
      <c r="H26" s="17">
        <v>132.5</v>
      </c>
    </row>
    <row r="27" spans="1:8" s="8" customFormat="1" ht="18" customHeight="1">
      <c r="A27" s="42">
        <v>302</v>
      </c>
      <c r="B27" s="25" t="s">
        <v>76</v>
      </c>
      <c r="C27" s="71">
        <v>207</v>
      </c>
      <c r="D27" s="38">
        <f>6+2.47</f>
        <v>8.47</v>
      </c>
      <c r="E27" s="22">
        <v>2.1</v>
      </c>
      <c r="F27" s="22">
        <v>0</v>
      </c>
      <c r="G27" s="22">
        <f>10.8+0.24</f>
        <v>11.040000000000001</v>
      </c>
      <c r="H27" s="22">
        <v>52.56</v>
      </c>
    </row>
    <row r="28" spans="1:8" ht="18" customHeight="1">
      <c r="A28" s="45" t="s">
        <v>34</v>
      </c>
      <c r="B28" s="4" t="s">
        <v>0</v>
      </c>
      <c r="C28" s="77">
        <v>30</v>
      </c>
      <c r="D28" s="21">
        <v>6.57</v>
      </c>
      <c r="E28" s="4">
        <v>2.37</v>
      </c>
      <c r="F28" s="4">
        <v>0.3</v>
      </c>
      <c r="G28" s="4">
        <v>14.49</v>
      </c>
      <c r="H28" s="4">
        <v>70.14</v>
      </c>
    </row>
    <row r="29" spans="1:8" ht="18" customHeight="1">
      <c r="A29" s="45" t="s">
        <v>33</v>
      </c>
      <c r="B29" s="27" t="s">
        <v>73</v>
      </c>
      <c r="C29" s="72">
        <v>30</v>
      </c>
      <c r="D29" s="21">
        <f>11+2.63</f>
        <v>13.629999999999999</v>
      </c>
      <c r="E29" s="2">
        <v>2.34</v>
      </c>
      <c r="F29" s="49">
        <v>2.5500000000000003</v>
      </c>
      <c r="G29" s="2">
        <v>15.690000000000001</v>
      </c>
      <c r="H29" s="2">
        <v>96.3</v>
      </c>
    </row>
    <row r="30" spans="1:8" ht="18" customHeight="1">
      <c r="A30" s="43"/>
      <c r="B30" s="9" t="s">
        <v>21</v>
      </c>
      <c r="C30" s="47">
        <v>500</v>
      </c>
      <c r="D30" s="32">
        <f>SUM(D25:D29)</f>
        <v>74.17</v>
      </c>
      <c r="E30" s="32">
        <f>SUM(E25:E29)</f>
        <v>15.399999999999999</v>
      </c>
      <c r="F30" s="32">
        <f>SUM(F25:F29)</f>
        <v>15.500000000000002</v>
      </c>
      <c r="G30" s="32">
        <f>SUM(G25:G29)</f>
        <v>67</v>
      </c>
      <c r="H30" s="32">
        <f>SUM(H25:H29)</f>
        <v>470.33</v>
      </c>
    </row>
    <row r="31" spans="1:8" ht="18" customHeight="1">
      <c r="A31" s="120" t="s">
        <v>10</v>
      </c>
      <c r="B31" s="121"/>
      <c r="C31" s="51"/>
      <c r="D31" s="33"/>
      <c r="E31" s="18"/>
      <c r="F31" s="18"/>
      <c r="G31" s="18"/>
      <c r="H31" s="18"/>
    </row>
    <row r="32" spans="1:8" ht="18" customHeight="1">
      <c r="A32" s="42">
        <v>55</v>
      </c>
      <c r="B32" s="14" t="s">
        <v>28</v>
      </c>
      <c r="C32" s="78">
        <v>220</v>
      </c>
      <c r="D32" s="38">
        <v>15</v>
      </c>
      <c r="E32" s="19">
        <f>4.25+1.15</f>
        <v>5.4</v>
      </c>
      <c r="F32" s="19">
        <v>7.8</v>
      </c>
      <c r="G32" s="19">
        <v>9.4</v>
      </c>
      <c r="H32" s="19">
        <v>129.4</v>
      </c>
    </row>
    <row r="33" spans="1:8" ht="18" customHeight="1">
      <c r="A33" s="42">
        <v>136</v>
      </c>
      <c r="B33" s="25" t="s">
        <v>44</v>
      </c>
      <c r="C33" s="71">
        <v>150</v>
      </c>
      <c r="D33" s="38">
        <f>32+2.15</f>
        <v>34.15</v>
      </c>
      <c r="E33" s="21">
        <v>4.5</v>
      </c>
      <c r="F33" s="21">
        <v>6.8</v>
      </c>
      <c r="G33" s="21">
        <v>11.06</v>
      </c>
      <c r="H33" s="21">
        <v>123.44</v>
      </c>
    </row>
    <row r="34" spans="1:8" ht="18" customHeight="1">
      <c r="A34" s="42">
        <v>319</v>
      </c>
      <c r="B34" s="101" t="s">
        <v>51</v>
      </c>
      <c r="C34" s="79">
        <v>200</v>
      </c>
      <c r="D34" s="38">
        <v>5.39</v>
      </c>
      <c r="E34" s="22">
        <v>2.1</v>
      </c>
      <c r="F34" s="22">
        <v>0</v>
      </c>
      <c r="G34" s="22">
        <f>10.8+0.24</f>
        <v>11.040000000000001</v>
      </c>
      <c r="H34" s="22">
        <v>52.56</v>
      </c>
    </row>
    <row r="35" spans="1:8" ht="18" customHeight="1">
      <c r="A35" s="45" t="s">
        <v>35</v>
      </c>
      <c r="B35" s="4" t="s">
        <v>4</v>
      </c>
      <c r="C35" s="44">
        <v>50</v>
      </c>
      <c r="D35" s="38">
        <v>6</v>
      </c>
      <c r="E35" s="14">
        <f>E50/40*50</f>
        <v>3.3000000000000003</v>
      </c>
      <c r="F35" s="14">
        <f>F50/40*50</f>
        <v>0.6</v>
      </c>
      <c r="G35" s="14">
        <f>G50/40*50</f>
        <v>16.7</v>
      </c>
      <c r="H35" s="14">
        <f>H50/40*50</f>
        <v>85.39999999999999</v>
      </c>
    </row>
    <row r="36" spans="1:8" s="8" customFormat="1" ht="18" customHeight="1">
      <c r="A36" s="45" t="s">
        <v>57</v>
      </c>
      <c r="B36" s="27" t="s">
        <v>69</v>
      </c>
      <c r="C36" s="72" t="s">
        <v>68</v>
      </c>
      <c r="D36" s="21">
        <f>11+2.63</f>
        <v>13.629999999999999</v>
      </c>
      <c r="E36" s="2">
        <v>7.8</v>
      </c>
      <c r="F36" s="49">
        <v>8.5</v>
      </c>
      <c r="G36" s="2">
        <v>52.3</v>
      </c>
      <c r="H36" s="2">
        <v>316.9</v>
      </c>
    </row>
    <row r="37" spans="1:8" s="8" customFormat="1" ht="18" customHeight="1">
      <c r="A37" s="44"/>
      <c r="B37" s="9" t="s">
        <v>21</v>
      </c>
      <c r="C37" s="47">
        <v>700</v>
      </c>
      <c r="D37" s="67">
        <f>SUM(D32:D36)</f>
        <v>74.17</v>
      </c>
      <c r="E37" s="67">
        <f>SUM(E32:E36)</f>
        <v>23.1</v>
      </c>
      <c r="F37" s="67">
        <f>SUM(F32:F36)</f>
        <v>23.7</v>
      </c>
      <c r="G37" s="67">
        <f>SUM(G32:G36)</f>
        <v>100.5</v>
      </c>
      <c r="H37" s="67">
        <f>SUM(H32:H36)</f>
        <v>707.6999999999999</v>
      </c>
    </row>
    <row r="38" spans="1:8" ht="18" customHeight="1">
      <c r="A38" s="44"/>
      <c r="B38" s="3" t="s">
        <v>8</v>
      </c>
      <c r="C38" s="47"/>
      <c r="D38" s="32"/>
      <c r="E38" s="32">
        <f>E30+E37</f>
        <v>38.5</v>
      </c>
      <c r="F38" s="32">
        <f>F30+F37</f>
        <v>39.2</v>
      </c>
      <c r="G38" s="32">
        <f>G30+G37</f>
        <v>167.5</v>
      </c>
      <c r="H38" s="32">
        <f>H30+H37</f>
        <v>1178.03</v>
      </c>
    </row>
    <row r="39" spans="1:8" ht="30" customHeight="1">
      <c r="A39" s="123" t="s">
        <v>16</v>
      </c>
      <c r="B39" s="123"/>
      <c r="C39" s="50"/>
      <c r="D39" s="23"/>
      <c r="E39" s="23"/>
      <c r="F39" s="23"/>
      <c r="G39" s="23"/>
      <c r="H39" s="23"/>
    </row>
    <row r="40" spans="1:8" ht="15.75">
      <c r="A40" s="126" t="s">
        <v>11</v>
      </c>
      <c r="B40" s="126"/>
      <c r="C40" s="41"/>
      <c r="D40" s="33"/>
      <c r="E40" s="18"/>
      <c r="F40" s="18"/>
      <c r="G40" s="18"/>
      <c r="H40" s="18"/>
    </row>
    <row r="41" spans="1:8" ht="18" customHeight="1">
      <c r="A41" s="42">
        <v>208</v>
      </c>
      <c r="B41" s="75" t="s">
        <v>52</v>
      </c>
      <c r="C41" s="71">
        <v>250</v>
      </c>
      <c r="D41" s="38">
        <v>31</v>
      </c>
      <c r="E41" s="17">
        <f>8.27160493827161+1.56</f>
        <v>9.83160493827161</v>
      </c>
      <c r="F41" s="17">
        <f>12.7449382716049-4.54</f>
        <v>8.204938271604899</v>
      </c>
      <c r="G41" s="17">
        <f>40.2469135802469-7.94</f>
        <v>32.3069135802469</v>
      </c>
      <c r="H41" s="66">
        <v>242.4</v>
      </c>
    </row>
    <row r="42" spans="1:8" ht="18" customHeight="1">
      <c r="A42" s="45" t="s">
        <v>77</v>
      </c>
      <c r="B42" s="75" t="s">
        <v>80</v>
      </c>
      <c r="C42" s="76">
        <v>50</v>
      </c>
      <c r="D42" s="21">
        <f>25.94+1.63+1.18</f>
        <v>28.75</v>
      </c>
      <c r="E42" s="4">
        <v>2.37</v>
      </c>
      <c r="F42" s="4">
        <v>0.3</v>
      </c>
      <c r="G42" s="4">
        <v>14.49</v>
      </c>
      <c r="H42" s="4">
        <v>70.14</v>
      </c>
    </row>
    <row r="43" spans="1:8" ht="18" customHeight="1">
      <c r="A43" s="42">
        <v>304</v>
      </c>
      <c r="B43" s="25" t="s">
        <v>55</v>
      </c>
      <c r="C43" s="71">
        <v>200</v>
      </c>
      <c r="D43" s="38">
        <v>14.42</v>
      </c>
      <c r="E43" s="4">
        <v>3.2</v>
      </c>
      <c r="F43" s="4">
        <v>7.3</v>
      </c>
      <c r="G43" s="4">
        <v>20.2</v>
      </c>
      <c r="H43" s="4">
        <v>159.3</v>
      </c>
    </row>
    <row r="44" spans="1:8" ht="18" customHeight="1">
      <c r="A44" s="44"/>
      <c r="B44" s="9" t="s">
        <v>21</v>
      </c>
      <c r="C44" s="47">
        <v>500</v>
      </c>
      <c r="D44" s="32">
        <f>SUM(D41:D43)</f>
        <v>74.17</v>
      </c>
      <c r="E44" s="32">
        <f>SUM(E41:E43)</f>
        <v>15.40160493827161</v>
      </c>
      <c r="F44" s="32">
        <f>SUM(F41:F43)</f>
        <v>15.8049382716049</v>
      </c>
      <c r="G44" s="32">
        <f>SUM(G41:G43)</f>
        <v>66.9969135802469</v>
      </c>
      <c r="H44" s="32">
        <f>SUM(H41:H43)</f>
        <v>471.84000000000003</v>
      </c>
    </row>
    <row r="45" spans="1:8" ht="18" customHeight="1">
      <c r="A45" s="120" t="s">
        <v>10</v>
      </c>
      <c r="B45" s="121"/>
      <c r="C45" s="51"/>
      <c r="D45" s="33"/>
      <c r="E45" s="18"/>
      <c r="F45" s="18"/>
      <c r="G45" s="18"/>
      <c r="H45" s="18"/>
    </row>
    <row r="46" spans="1:8" ht="18" customHeight="1">
      <c r="A46" s="68">
        <v>25</v>
      </c>
      <c r="B46" s="94" t="s">
        <v>53</v>
      </c>
      <c r="C46" s="68">
        <v>60</v>
      </c>
      <c r="D46" s="93">
        <v>5.22</v>
      </c>
      <c r="E46" s="1">
        <v>1</v>
      </c>
      <c r="F46" s="1">
        <v>4.8</v>
      </c>
      <c r="G46" s="1">
        <v>5</v>
      </c>
      <c r="H46" s="1">
        <v>67.2</v>
      </c>
    </row>
    <row r="47" spans="1:8" ht="18" customHeight="1">
      <c r="A47" s="42">
        <v>62</v>
      </c>
      <c r="B47" s="20" t="s">
        <v>63</v>
      </c>
      <c r="C47" s="78">
        <v>250</v>
      </c>
      <c r="D47" s="21">
        <v>20</v>
      </c>
      <c r="E47" s="16">
        <v>5.8</v>
      </c>
      <c r="F47" s="16">
        <v>4.3</v>
      </c>
      <c r="G47" s="16">
        <v>27.8</v>
      </c>
      <c r="H47" s="4">
        <v>173.1</v>
      </c>
    </row>
    <row r="48" spans="1:8" ht="32.25" customHeight="1">
      <c r="A48" s="42">
        <v>391</v>
      </c>
      <c r="B48" s="27" t="s">
        <v>54</v>
      </c>
      <c r="C48" s="71">
        <v>150</v>
      </c>
      <c r="D48" s="21">
        <f>39.32-1.72-4+2.63</f>
        <v>36.230000000000004</v>
      </c>
      <c r="E48" s="29">
        <f>15.13-1.97</f>
        <v>13.16</v>
      </c>
      <c r="F48" s="29">
        <f>18.97-4.95</f>
        <v>14.02</v>
      </c>
      <c r="G48" s="29">
        <f>45.5133333333333-15.7</f>
        <v>29.8133333333333</v>
      </c>
      <c r="H48" s="29">
        <v>298.07</v>
      </c>
    </row>
    <row r="49" spans="1:8" s="8" customFormat="1" ht="18" customHeight="1">
      <c r="A49" s="42">
        <v>310</v>
      </c>
      <c r="B49" s="4" t="s">
        <v>29</v>
      </c>
      <c r="C49" s="44">
        <v>200</v>
      </c>
      <c r="D49" s="21">
        <v>8</v>
      </c>
      <c r="E49" s="22">
        <v>0.5</v>
      </c>
      <c r="F49" s="22">
        <v>0.1</v>
      </c>
      <c r="G49" s="22">
        <v>23.9</v>
      </c>
      <c r="H49" s="22">
        <v>98.5</v>
      </c>
    </row>
    <row r="50" spans="1:8" s="8" customFormat="1" ht="18" customHeight="1">
      <c r="A50" s="45" t="s">
        <v>35</v>
      </c>
      <c r="B50" s="4" t="s">
        <v>4</v>
      </c>
      <c r="C50" s="44">
        <v>40</v>
      </c>
      <c r="D50" s="38">
        <v>4.720000000000001</v>
      </c>
      <c r="E50" s="2">
        <v>2.64</v>
      </c>
      <c r="F50" s="2">
        <v>0.48</v>
      </c>
      <c r="G50" s="2">
        <v>13.36</v>
      </c>
      <c r="H50" s="2">
        <v>68.32</v>
      </c>
    </row>
    <row r="51" spans="1:8" ht="18" customHeight="1">
      <c r="A51" s="44"/>
      <c r="B51" s="9" t="s">
        <v>21</v>
      </c>
      <c r="C51" s="47">
        <v>700</v>
      </c>
      <c r="D51" s="32">
        <f>SUM(D46:D50)</f>
        <v>74.17</v>
      </c>
      <c r="E51" s="32">
        <f>SUM(E46:E50)</f>
        <v>23.1</v>
      </c>
      <c r="F51" s="32">
        <f>SUM(F46:F50)</f>
        <v>23.7</v>
      </c>
      <c r="G51" s="32">
        <f>SUM(G46:G50)</f>
        <v>99.87333333333329</v>
      </c>
      <c r="H51" s="32">
        <f>SUM(H46:H50)</f>
        <v>705.19</v>
      </c>
    </row>
    <row r="52" spans="1:8" ht="18" customHeight="1">
      <c r="A52" s="44"/>
      <c r="B52" s="3" t="s">
        <v>8</v>
      </c>
      <c r="C52" s="47"/>
      <c r="D52" s="61"/>
      <c r="E52" s="61">
        <f>E44+E51</f>
        <v>38.50160493827161</v>
      </c>
      <c r="F52" s="61">
        <f>F44+F51</f>
        <v>39.5049382716049</v>
      </c>
      <c r="G52" s="61">
        <f>G44+G51</f>
        <v>166.8702469135802</v>
      </c>
      <c r="H52" s="61">
        <f>H44+H51</f>
        <v>1177.0300000000002</v>
      </c>
    </row>
    <row r="53" spans="1:8" ht="18" customHeight="1">
      <c r="A53" s="122" t="s">
        <v>17</v>
      </c>
      <c r="B53" s="123"/>
      <c r="C53" s="50"/>
      <c r="D53" s="23"/>
      <c r="E53" s="18"/>
      <c r="F53" s="18"/>
      <c r="G53" s="18"/>
      <c r="H53" s="23"/>
    </row>
    <row r="54" spans="1:8" ht="18" customHeight="1">
      <c r="A54" s="126" t="s">
        <v>11</v>
      </c>
      <c r="B54" s="126"/>
      <c r="C54" s="41"/>
      <c r="D54" s="33"/>
      <c r="E54" s="10"/>
      <c r="F54" s="18"/>
      <c r="G54" s="10"/>
      <c r="H54" s="18"/>
    </row>
    <row r="55" spans="1:8" ht="18" customHeight="1">
      <c r="A55" s="42">
        <v>234</v>
      </c>
      <c r="B55" s="2" t="s">
        <v>23</v>
      </c>
      <c r="C55" s="80">
        <v>105</v>
      </c>
      <c r="D55" s="21">
        <f>49.97-2.4-4.34</f>
        <v>43.230000000000004</v>
      </c>
      <c r="E55" s="16">
        <f>11.73-7.39</f>
        <v>4.340000000000001</v>
      </c>
      <c r="F55" s="16">
        <f>15.4866666666667-8.66</f>
        <v>6.8266666666667</v>
      </c>
      <c r="G55" s="16">
        <v>11.73</v>
      </c>
      <c r="H55" s="16">
        <v>125.72</v>
      </c>
    </row>
    <row r="56" spans="1:8" ht="18" customHeight="1">
      <c r="A56" s="45" t="s">
        <v>34</v>
      </c>
      <c r="B56" s="4" t="s">
        <v>0</v>
      </c>
      <c r="C56" s="77">
        <v>30</v>
      </c>
      <c r="D56" s="21">
        <v>6.57</v>
      </c>
      <c r="E56" s="4">
        <v>2.37</v>
      </c>
      <c r="F56" s="4">
        <v>0.3</v>
      </c>
      <c r="G56" s="4">
        <v>14.49</v>
      </c>
      <c r="H56" s="4">
        <v>70.14</v>
      </c>
    </row>
    <row r="57" spans="1:8" s="8" customFormat="1" ht="18" customHeight="1">
      <c r="A57" s="42">
        <v>300</v>
      </c>
      <c r="B57" s="25" t="s">
        <v>26</v>
      </c>
      <c r="C57" s="71">
        <v>200</v>
      </c>
      <c r="D57" s="21">
        <v>2.67</v>
      </c>
      <c r="E57" s="4">
        <v>0.1</v>
      </c>
      <c r="F57" s="4">
        <v>0</v>
      </c>
      <c r="G57" s="4">
        <v>20.2</v>
      </c>
      <c r="H57" s="4">
        <v>81.2</v>
      </c>
    </row>
    <row r="58" spans="1:8" ht="18" customHeight="1">
      <c r="A58" s="45" t="s">
        <v>57</v>
      </c>
      <c r="B58" s="27" t="s">
        <v>69</v>
      </c>
      <c r="C58" s="78" t="s">
        <v>68</v>
      </c>
      <c r="D58" s="21">
        <f>11+2.63</f>
        <v>13.629999999999999</v>
      </c>
      <c r="E58" s="2">
        <v>6.8</v>
      </c>
      <c r="F58" s="49">
        <v>8.5</v>
      </c>
      <c r="G58" s="2">
        <v>22.3</v>
      </c>
      <c r="H58" s="2">
        <v>192.9</v>
      </c>
    </row>
    <row r="59" spans="1:8" ht="18" customHeight="1">
      <c r="A59" s="45" t="s">
        <v>33</v>
      </c>
      <c r="B59" s="4" t="s">
        <v>32</v>
      </c>
      <c r="C59" s="44">
        <v>65</v>
      </c>
      <c r="D59" s="21">
        <f>7.9+0.17</f>
        <v>8.07</v>
      </c>
      <c r="E59" s="17">
        <v>0.7897500000000002</v>
      </c>
      <c r="F59" s="17">
        <v>0.17550000000000002</v>
      </c>
      <c r="G59" s="17">
        <v>2.01175</v>
      </c>
      <c r="H59" s="17">
        <v>12.787666666666667</v>
      </c>
    </row>
    <row r="60" spans="1:8" ht="18" customHeight="1">
      <c r="A60" s="44"/>
      <c r="B60" s="9" t="s">
        <v>21</v>
      </c>
      <c r="C60" s="47">
        <f>105+30+200+100+65</f>
        <v>500</v>
      </c>
      <c r="D60" s="32">
        <f>SUM(D55:D59)</f>
        <v>74.17000000000002</v>
      </c>
      <c r="E60" s="5">
        <f>SUM(E55:E59)</f>
        <v>14.39975</v>
      </c>
      <c r="F60" s="5">
        <f>SUM(F55:F59)</f>
        <v>15.8021666666667</v>
      </c>
      <c r="G60" s="5">
        <f>SUM(G55:G59)</f>
        <v>70.73175</v>
      </c>
      <c r="H60" s="5">
        <f>SUM(H55:H59)</f>
        <v>482.7476666666667</v>
      </c>
    </row>
    <row r="61" spans="1:8" ht="18" customHeight="1">
      <c r="A61" s="120" t="s">
        <v>10</v>
      </c>
      <c r="B61" s="121"/>
      <c r="C61" s="51"/>
      <c r="D61" s="33"/>
      <c r="E61" s="18"/>
      <c r="F61" s="18"/>
      <c r="G61" s="18"/>
      <c r="H61" s="18"/>
    </row>
    <row r="62" spans="1:8" ht="15.75">
      <c r="A62" s="54">
        <v>65</v>
      </c>
      <c r="B62" s="1" t="s">
        <v>56</v>
      </c>
      <c r="C62" s="68">
        <v>250</v>
      </c>
      <c r="D62" s="21">
        <v>14.66</v>
      </c>
      <c r="E62" s="13">
        <v>7.3</v>
      </c>
      <c r="F62" s="13">
        <v>7.4</v>
      </c>
      <c r="G62" s="13">
        <f>30.8-13</f>
        <v>17.8</v>
      </c>
      <c r="H62" s="13">
        <v>167</v>
      </c>
    </row>
    <row r="63" spans="1:8" s="8" customFormat="1" ht="18" customHeight="1">
      <c r="A63" s="54">
        <v>259</v>
      </c>
      <c r="B63" s="25" t="s">
        <v>47</v>
      </c>
      <c r="C63" s="71">
        <v>150</v>
      </c>
      <c r="D63" s="21">
        <f>38-0.25-0.8</f>
        <v>36.95</v>
      </c>
      <c r="E63" s="56">
        <v>4.12</v>
      </c>
      <c r="F63" s="56">
        <f>15.64-8.2</f>
        <v>7.440000000000001</v>
      </c>
      <c r="G63" s="56">
        <v>9.87</v>
      </c>
      <c r="H63" s="56">
        <v>122.92</v>
      </c>
    </row>
    <row r="64" spans="1:8" s="8" customFormat="1" ht="18" customHeight="1">
      <c r="A64" s="54">
        <v>319</v>
      </c>
      <c r="B64" s="13" t="s">
        <v>51</v>
      </c>
      <c r="C64" s="42">
        <v>200</v>
      </c>
      <c r="D64" s="21">
        <v>5.39</v>
      </c>
      <c r="E64" s="22">
        <v>2.1</v>
      </c>
      <c r="F64" s="22">
        <v>0</v>
      </c>
      <c r="G64" s="22">
        <f>10.8+0.24</f>
        <v>11.040000000000001</v>
      </c>
      <c r="H64" s="22">
        <v>52.56</v>
      </c>
    </row>
    <row r="65" spans="1:8" ht="18" customHeight="1">
      <c r="A65" s="45" t="s">
        <v>57</v>
      </c>
      <c r="B65" s="27" t="s">
        <v>69</v>
      </c>
      <c r="C65" s="44" t="s">
        <v>68</v>
      </c>
      <c r="D65" s="21">
        <f>11+2.63</f>
        <v>13.629999999999999</v>
      </c>
      <c r="E65" s="2">
        <v>7.8</v>
      </c>
      <c r="F65" s="49">
        <v>8.5</v>
      </c>
      <c r="G65" s="2">
        <v>52.3</v>
      </c>
      <c r="H65" s="2">
        <v>321</v>
      </c>
    </row>
    <row r="66" spans="1:8" ht="18" customHeight="1">
      <c r="A66" s="45" t="s">
        <v>35</v>
      </c>
      <c r="B66" s="4" t="s">
        <v>4</v>
      </c>
      <c r="C66" s="44">
        <v>30</v>
      </c>
      <c r="D66" s="21">
        <v>3.54</v>
      </c>
      <c r="E66" s="2">
        <v>1.98</v>
      </c>
      <c r="F66" s="49">
        <v>0.36</v>
      </c>
      <c r="G66" s="2">
        <v>10.02</v>
      </c>
      <c r="H66" s="2">
        <v>51.24</v>
      </c>
    </row>
    <row r="67" spans="1:8" ht="18" customHeight="1">
      <c r="A67" s="44"/>
      <c r="B67" s="81" t="s">
        <v>21</v>
      </c>
      <c r="C67" s="82">
        <f>250+150+200+130</f>
        <v>730</v>
      </c>
      <c r="D67" s="83">
        <f>SUM(D62:D66)</f>
        <v>74.17</v>
      </c>
      <c r="E67" s="5">
        <f>SUM(E62:E66)</f>
        <v>23.3</v>
      </c>
      <c r="F67" s="5">
        <f>SUM(F62:F66)</f>
        <v>23.700000000000003</v>
      </c>
      <c r="G67" s="5">
        <f>SUM(G62:G66)</f>
        <v>101.02999999999999</v>
      </c>
      <c r="H67" s="5">
        <f>SUM(H62:H66)</f>
        <v>714.72</v>
      </c>
    </row>
    <row r="68" spans="1:8" ht="18" customHeight="1">
      <c r="A68" s="44"/>
      <c r="B68" s="3" t="s">
        <v>8</v>
      </c>
      <c r="C68" s="47"/>
      <c r="D68" s="57"/>
      <c r="E68" s="6">
        <f>E60+E67</f>
        <v>37.69975</v>
      </c>
      <c r="F68" s="6">
        <f>F60+F67</f>
        <v>39.5021666666667</v>
      </c>
      <c r="G68" s="6">
        <f>G60+G67</f>
        <v>171.76175</v>
      </c>
      <c r="H68" s="6">
        <f>H60+H67</f>
        <v>1197.4676666666667</v>
      </c>
    </row>
    <row r="69" spans="1:8" ht="18" customHeight="1">
      <c r="A69" s="122" t="s">
        <v>18</v>
      </c>
      <c r="B69" s="123"/>
      <c r="C69" s="50"/>
      <c r="D69" s="23"/>
      <c r="E69" s="23"/>
      <c r="F69" s="23"/>
      <c r="G69" s="23"/>
      <c r="H69" s="23"/>
    </row>
    <row r="70" spans="1:8" ht="18" customHeight="1">
      <c r="A70" s="126" t="s">
        <v>11</v>
      </c>
      <c r="B70" s="126"/>
      <c r="C70" s="41"/>
      <c r="D70" s="33"/>
      <c r="E70" s="18"/>
      <c r="F70" s="10"/>
      <c r="G70" s="10"/>
      <c r="H70" s="18"/>
    </row>
    <row r="71" spans="1:8" ht="18" customHeight="1">
      <c r="A71" s="54">
        <v>96</v>
      </c>
      <c r="B71" s="1" t="s">
        <v>64</v>
      </c>
      <c r="C71" s="68">
        <v>90</v>
      </c>
      <c r="D71" s="84">
        <f>32.45+2.63+6.52-4.32-1.99</f>
        <v>35.290000000000006</v>
      </c>
      <c r="E71" s="16">
        <v>4.02</v>
      </c>
      <c r="F71" s="16">
        <v>7.340000000000001</v>
      </c>
      <c r="G71" s="16">
        <v>7.1</v>
      </c>
      <c r="H71" s="16">
        <v>110.54</v>
      </c>
    </row>
    <row r="72" spans="1:8" ht="18" customHeight="1">
      <c r="A72" s="73" t="s">
        <v>36</v>
      </c>
      <c r="B72" s="4" t="s">
        <v>22</v>
      </c>
      <c r="C72" s="44">
        <v>150</v>
      </c>
      <c r="D72" s="85">
        <v>12</v>
      </c>
      <c r="E72" s="14">
        <v>3.72</v>
      </c>
      <c r="F72" s="14">
        <f>8.16-2.7</f>
        <v>5.46</v>
      </c>
      <c r="G72" s="14">
        <f>30.36-17.82</f>
        <v>12.54</v>
      </c>
      <c r="H72" s="15">
        <v>114.18</v>
      </c>
    </row>
    <row r="73" spans="1:8" ht="18" customHeight="1">
      <c r="A73" s="54">
        <v>302</v>
      </c>
      <c r="B73" s="25" t="s">
        <v>72</v>
      </c>
      <c r="C73" s="71">
        <v>185</v>
      </c>
      <c r="D73" s="84">
        <v>5.39</v>
      </c>
      <c r="E73" s="17">
        <v>1.8900000000000001</v>
      </c>
      <c r="F73" s="17">
        <v>0</v>
      </c>
      <c r="G73" s="17">
        <v>9.936000000000002</v>
      </c>
      <c r="H73" s="17">
        <v>47.30400000000001</v>
      </c>
    </row>
    <row r="74" spans="1:8" ht="18" customHeight="1">
      <c r="A74" s="45" t="s">
        <v>33</v>
      </c>
      <c r="B74" s="27" t="s">
        <v>71</v>
      </c>
      <c r="C74" s="44">
        <v>30</v>
      </c>
      <c r="D74" s="21">
        <f>13.63</f>
        <v>13.63</v>
      </c>
      <c r="E74" s="2">
        <v>2.34</v>
      </c>
      <c r="F74" s="49">
        <v>2.5500000000000003</v>
      </c>
      <c r="G74" s="2">
        <v>15.690000000000001</v>
      </c>
      <c r="H74" s="2">
        <v>96.3</v>
      </c>
    </row>
    <row r="75" spans="1:8" ht="18" customHeight="1">
      <c r="A75" s="45" t="s">
        <v>34</v>
      </c>
      <c r="B75" s="4" t="s">
        <v>0</v>
      </c>
      <c r="C75" s="44">
        <v>45</v>
      </c>
      <c r="D75" s="21">
        <v>7.86</v>
      </c>
      <c r="E75" s="49">
        <v>3.555</v>
      </c>
      <c r="F75" s="2">
        <v>0.45</v>
      </c>
      <c r="G75" s="49">
        <v>21.735</v>
      </c>
      <c r="H75" s="2">
        <v>105.21000000000001</v>
      </c>
    </row>
    <row r="76" spans="1:8" ht="18" customHeight="1">
      <c r="A76" s="44"/>
      <c r="B76" s="9" t="s">
        <v>21</v>
      </c>
      <c r="C76" s="47">
        <f aca="true" t="shared" si="1" ref="C76:H76">SUM(C71:C75)</f>
        <v>500</v>
      </c>
      <c r="D76" s="32">
        <f t="shared" si="1"/>
        <v>74.17</v>
      </c>
      <c r="E76" s="32">
        <f t="shared" si="1"/>
        <v>15.525</v>
      </c>
      <c r="F76" s="32">
        <f t="shared" si="1"/>
        <v>15.8</v>
      </c>
      <c r="G76" s="32">
        <f t="shared" si="1"/>
        <v>67.001</v>
      </c>
      <c r="H76" s="32">
        <f t="shared" si="1"/>
        <v>473.5340000000001</v>
      </c>
    </row>
    <row r="77" spans="1:8" ht="18" customHeight="1">
      <c r="A77" s="120" t="s">
        <v>10</v>
      </c>
      <c r="B77" s="121"/>
      <c r="C77" s="51"/>
      <c r="D77" s="33"/>
      <c r="E77" s="18"/>
      <c r="F77" s="18"/>
      <c r="G77" s="18"/>
      <c r="H77" s="18"/>
    </row>
    <row r="78" spans="1:8" ht="18" customHeight="1">
      <c r="A78" s="54">
        <v>58</v>
      </c>
      <c r="B78" s="102" t="s">
        <v>37</v>
      </c>
      <c r="C78" s="76">
        <v>220</v>
      </c>
      <c r="D78" s="38">
        <f>17.5+2.63-1.18</f>
        <v>18.95</v>
      </c>
      <c r="E78" s="14">
        <f>6.58+2.98</f>
        <v>9.56</v>
      </c>
      <c r="F78" s="14">
        <v>7.2</v>
      </c>
      <c r="G78" s="14">
        <v>29.8</v>
      </c>
      <c r="H78" s="14">
        <v>222.24</v>
      </c>
    </row>
    <row r="79" spans="1:8" ht="18" customHeight="1">
      <c r="A79" s="54">
        <v>110</v>
      </c>
      <c r="B79" s="55" t="s">
        <v>61</v>
      </c>
      <c r="C79" s="71">
        <v>90</v>
      </c>
      <c r="D79" s="35">
        <v>30.5</v>
      </c>
      <c r="E79" s="29">
        <v>6.9</v>
      </c>
      <c r="F79" s="29">
        <v>10.1</v>
      </c>
      <c r="G79" s="29">
        <f>8.7+6</f>
        <v>14.7</v>
      </c>
      <c r="H79" s="29">
        <v>177.3</v>
      </c>
    </row>
    <row r="80" spans="1:8" s="8" customFormat="1" ht="18" customHeight="1">
      <c r="A80" s="54">
        <v>227</v>
      </c>
      <c r="B80" s="55" t="s">
        <v>78</v>
      </c>
      <c r="C80" s="71">
        <v>150</v>
      </c>
      <c r="D80" s="35">
        <v>12</v>
      </c>
      <c r="E80" s="17">
        <v>3.5</v>
      </c>
      <c r="F80" s="17">
        <v>6.5</v>
      </c>
      <c r="G80" s="17">
        <v>15</v>
      </c>
      <c r="H80" s="17">
        <v>132.5</v>
      </c>
    </row>
    <row r="81" spans="1:8" s="8" customFormat="1" ht="18" customHeight="1">
      <c r="A81" s="42">
        <v>310</v>
      </c>
      <c r="B81" s="4" t="s">
        <v>29</v>
      </c>
      <c r="C81" s="44">
        <v>200</v>
      </c>
      <c r="D81" s="21">
        <v>8</v>
      </c>
      <c r="E81" s="22">
        <v>0.5</v>
      </c>
      <c r="F81" s="22">
        <v>0.1</v>
      </c>
      <c r="G81" s="22">
        <v>23.9</v>
      </c>
      <c r="H81" s="22">
        <v>98.5</v>
      </c>
    </row>
    <row r="82" spans="1:8" ht="18" customHeight="1">
      <c r="A82" s="73" t="s">
        <v>35</v>
      </c>
      <c r="B82" s="4" t="s">
        <v>4</v>
      </c>
      <c r="C82" s="44">
        <v>40</v>
      </c>
      <c r="D82" s="38">
        <v>4.72</v>
      </c>
      <c r="E82" s="2">
        <v>2.64</v>
      </c>
      <c r="F82" s="2">
        <v>0.48</v>
      </c>
      <c r="G82" s="2">
        <v>13.36</v>
      </c>
      <c r="H82" s="2">
        <v>68.32</v>
      </c>
    </row>
    <row r="83" spans="1:8" ht="18" customHeight="1">
      <c r="A83" s="42"/>
      <c r="B83" s="81" t="s">
        <v>21</v>
      </c>
      <c r="C83" s="82">
        <f aca="true" t="shared" si="2" ref="C83:H83">SUM(C78:C82)</f>
        <v>700</v>
      </c>
      <c r="D83" s="32">
        <f t="shared" si="2"/>
        <v>74.17</v>
      </c>
      <c r="E83" s="32">
        <f t="shared" si="2"/>
        <v>23.1</v>
      </c>
      <c r="F83" s="32">
        <f t="shared" si="2"/>
        <v>24.380000000000003</v>
      </c>
      <c r="G83" s="32">
        <f t="shared" si="2"/>
        <v>96.76</v>
      </c>
      <c r="H83" s="32">
        <f t="shared" si="2"/>
        <v>698.8599999999999</v>
      </c>
    </row>
    <row r="84" spans="1:8" ht="18" customHeight="1">
      <c r="A84" s="44"/>
      <c r="B84" s="3" t="s">
        <v>8</v>
      </c>
      <c r="C84" s="47"/>
      <c r="D84" s="32"/>
      <c r="E84" s="6">
        <f>E76+E83</f>
        <v>38.625</v>
      </c>
      <c r="F84" s="6">
        <f>F76+F83</f>
        <v>40.18000000000001</v>
      </c>
      <c r="G84" s="6">
        <f>G76+G83</f>
        <v>163.76100000000002</v>
      </c>
      <c r="H84" s="6">
        <f>H76+H83</f>
        <v>1172.394</v>
      </c>
    </row>
    <row r="85" spans="1:8" ht="18" customHeight="1">
      <c r="A85" s="122" t="s">
        <v>48</v>
      </c>
      <c r="B85" s="123"/>
      <c r="C85" s="50"/>
      <c r="D85" s="23"/>
      <c r="E85" s="23"/>
      <c r="F85" s="23"/>
      <c r="G85" s="23"/>
      <c r="H85" s="23"/>
    </row>
    <row r="86" spans="1:8" ht="18" customHeight="1">
      <c r="A86" s="126" t="s">
        <v>11</v>
      </c>
      <c r="B86" s="126"/>
      <c r="C86" s="41"/>
      <c r="D86" s="33"/>
      <c r="E86" s="18"/>
      <c r="F86" s="18"/>
      <c r="G86" s="18"/>
      <c r="H86" s="18"/>
    </row>
    <row r="87" spans="1:8" ht="18" customHeight="1">
      <c r="A87" s="42">
        <v>208</v>
      </c>
      <c r="B87" s="4" t="s">
        <v>46</v>
      </c>
      <c r="C87" s="48">
        <v>250</v>
      </c>
      <c r="D87" s="38">
        <f>30-0.94+1.94</f>
        <v>31</v>
      </c>
      <c r="E87" s="17">
        <v>10.13160493827161</v>
      </c>
      <c r="F87" s="17">
        <v>9.74</v>
      </c>
      <c r="G87" s="17">
        <v>32.61</v>
      </c>
      <c r="H87" s="66">
        <v>258.63</v>
      </c>
    </row>
    <row r="88" spans="1:8" ht="18" customHeight="1">
      <c r="A88" s="42">
        <v>304</v>
      </c>
      <c r="B88" s="25" t="s">
        <v>55</v>
      </c>
      <c r="C88" s="48">
        <v>200</v>
      </c>
      <c r="D88" s="38">
        <v>14.42</v>
      </c>
      <c r="E88" s="4">
        <v>3.2</v>
      </c>
      <c r="F88" s="4">
        <v>7.3</v>
      </c>
      <c r="G88" s="4">
        <v>20.2</v>
      </c>
      <c r="H88" s="4">
        <v>159.3</v>
      </c>
    </row>
    <row r="89" spans="1:8" ht="15.75">
      <c r="A89" s="45" t="s">
        <v>77</v>
      </c>
      <c r="B89" s="4" t="s">
        <v>80</v>
      </c>
      <c r="C89" s="48">
        <v>50</v>
      </c>
      <c r="D89" s="21">
        <f>25.94+1.63+1.18</f>
        <v>28.75</v>
      </c>
      <c r="E89" s="4">
        <v>2.37</v>
      </c>
      <c r="F89" s="4">
        <v>0.3</v>
      </c>
      <c r="G89" s="4">
        <v>14.49</v>
      </c>
      <c r="H89" s="4">
        <v>70.14</v>
      </c>
    </row>
    <row r="90" spans="1:8" ht="18" customHeight="1">
      <c r="A90" s="42"/>
      <c r="B90" s="9" t="s">
        <v>21</v>
      </c>
      <c r="C90" s="47">
        <v>500</v>
      </c>
      <c r="D90" s="32">
        <f>SUM(D87:D89)</f>
        <v>74.17</v>
      </c>
      <c r="E90" s="32">
        <f>SUM(E87:E89)</f>
        <v>15.701604938271611</v>
      </c>
      <c r="F90" s="32">
        <f>SUM(F87:F89)</f>
        <v>17.34</v>
      </c>
      <c r="G90" s="32">
        <f>SUM(G87:G89)</f>
        <v>67.3</v>
      </c>
      <c r="H90" s="32">
        <f>SUM(H87:H89)</f>
        <v>488.07</v>
      </c>
    </row>
    <row r="91" spans="1:8" ht="18" customHeight="1">
      <c r="A91" s="120" t="s">
        <v>10</v>
      </c>
      <c r="B91" s="121"/>
      <c r="C91" s="31"/>
      <c r="D91" s="33"/>
      <c r="E91" s="18"/>
      <c r="F91" s="18"/>
      <c r="G91" s="18"/>
      <c r="H91" s="18"/>
    </row>
    <row r="92" spans="1:8" ht="31.5">
      <c r="A92" s="42">
        <v>122</v>
      </c>
      <c r="B92" s="98" t="s">
        <v>58</v>
      </c>
      <c r="C92" s="86">
        <v>250</v>
      </c>
      <c r="D92" s="95">
        <f>15.65+2.63+1.35</f>
        <v>19.630000000000003</v>
      </c>
      <c r="E92" s="99">
        <v>13.65</v>
      </c>
      <c r="F92" s="99">
        <v>13.87</v>
      </c>
      <c r="G92" s="99">
        <v>44.8</v>
      </c>
      <c r="H92" s="69">
        <v>358.63</v>
      </c>
    </row>
    <row r="93" spans="1:8" ht="18" customHeight="1">
      <c r="A93" s="42">
        <v>136</v>
      </c>
      <c r="B93" s="25" t="s">
        <v>44</v>
      </c>
      <c r="C93" s="71">
        <v>150</v>
      </c>
      <c r="D93" s="85">
        <v>34.15</v>
      </c>
      <c r="E93" s="21">
        <v>4.5</v>
      </c>
      <c r="F93" s="21">
        <v>6.8</v>
      </c>
      <c r="G93" s="21">
        <v>11.06</v>
      </c>
      <c r="H93" s="21">
        <v>123.44</v>
      </c>
    </row>
    <row r="94" spans="1:8" s="8" customFormat="1" ht="18" customHeight="1">
      <c r="A94" s="42">
        <v>310</v>
      </c>
      <c r="B94" s="4" t="s">
        <v>29</v>
      </c>
      <c r="C94" s="44">
        <v>200</v>
      </c>
      <c r="D94" s="84">
        <v>8</v>
      </c>
      <c r="E94" s="22">
        <v>0.5</v>
      </c>
      <c r="F94" s="22">
        <v>0.1</v>
      </c>
      <c r="G94" s="22">
        <v>23.9</v>
      </c>
      <c r="H94" s="22">
        <v>98.5</v>
      </c>
    </row>
    <row r="95" spans="1:8" ht="18" customHeight="1">
      <c r="A95" s="45" t="s">
        <v>35</v>
      </c>
      <c r="B95" s="4" t="s">
        <v>4</v>
      </c>
      <c r="C95" s="44">
        <v>30</v>
      </c>
      <c r="D95" s="85">
        <v>3.54</v>
      </c>
      <c r="E95" s="2">
        <v>1.98</v>
      </c>
      <c r="F95" s="49">
        <v>0.36</v>
      </c>
      <c r="G95" s="2">
        <v>10.02</v>
      </c>
      <c r="H95" s="2">
        <v>51.24</v>
      </c>
    </row>
    <row r="96" spans="1:8" ht="18" customHeight="1">
      <c r="A96" s="45" t="s">
        <v>57</v>
      </c>
      <c r="B96" s="27" t="s">
        <v>69</v>
      </c>
      <c r="C96" s="44" t="s">
        <v>70</v>
      </c>
      <c r="D96" s="21">
        <f>11-2.15</f>
        <v>8.85</v>
      </c>
      <c r="E96" s="21">
        <f>E74/100*70</f>
        <v>1.638</v>
      </c>
      <c r="F96" s="21">
        <f>F74/100*70</f>
        <v>1.7850000000000001</v>
      </c>
      <c r="G96" s="21">
        <f>G74/100*70</f>
        <v>10.983</v>
      </c>
      <c r="H96" s="21">
        <f>H74/100*70</f>
        <v>67.41</v>
      </c>
    </row>
    <row r="97" spans="1:8" ht="18" customHeight="1">
      <c r="A97" s="44"/>
      <c r="B97" s="9" t="s">
        <v>21</v>
      </c>
      <c r="C97" s="82">
        <f>250+150+200+30+70</f>
        <v>700</v>
      </c>
      <c r="D97" s="32">
        <f>SUM(D92:D96)</f>
        <v>74.17</v>
      </c>
      <c r="E97" s="32">
        <f>SUM(E92:E96)</f>
        <v>22.268</v>
      </c>
      <c r="F97" s="32">
        <f>SUM(F92:F96)</f>
        <v>22.915</v>
      </c>
      <c r="G97" s="32">
        <f>SUM(G92:G96)</f>
        <v>100.76299999999999</v>
      </c>
      <c r="H97" s="32">
        <f>SUM(H92:H96)</f>
        <v>699.2199999999999</v>
      </c>
    </row>
    <row r="98" spans="1:8" ht="18" customHeight="1">
      <c r="A98" s="44"/>
      <c r="B98" s="3" t="s">
        <v>8</v>
      </c>
      <c r="C98" s="47"/>
      <c r="D98" s="32"/>
      <c r="E98" s="32">
        <f>E90+E97</f>
        <v>37.969604938271615</v>
      </c>
      <c r="F98" s="32">
        <f>F90+F97</f>
        <v>40.254999999999995</v>
      </c>
      <c r="G98" s="32">
        <f>G90+G97</f>
        <v>168.063</v>
      </c>
      <c r="H98" s="32">
        <f>H90+H97</f>
        <v>1187.29</v>
      </c>
    </row>
    <row r="99" spans="1:8" ht="18" customHeight="1">
      <c r="A99" s="122" t="s">
        <v>40</v>
      </c>
      <c r="B99" s="123"/>
      <c r="C99" s="50"/>
      <c r="D99" s="23"/>
      <c r="E99" s="23"/>
      <c r="F99" s="23"/>
      <c r="G99" s="23"/>
      <c r="H99" s="23"/>
    </row>
    <row r="100" spans="1:8" ht="18" customHeight="1">
      <c r="A100" s="126" t="s">
        <v>9</v>
      </c>
      <c r="B100" s="126"/>
      <c r="C100" s="41"/>
      <c r="D100" s="33"/>
      <c r="E100" s="18"/>
      <c r="F100" s="18"/>
      <c r="G100" s="18"/>
      <c r="H100" s="18"/>
    </row>
    <row r="101" spans="1:8" ht="31.5">
      <c r="A101" s="42">
        <v>241</v>
      </c>
      <c r="B101" s="27" t="s">
        <v>60</v>
      </c>
      <c r="C101" s="76">
        <v>130</v>
      </c>
      <c r="D101" s="97">
        <f>41.2+0.7-5.02</f>
        <v>36.88000000000001</v>
      </c>
      <c r="E101" s="4">
        <f>11.6-2.28</f>
        <v>9.32</v>
      </c>
      <c r="F101" s="4">
        <v>15.2</v>
      </c>
      <c r="G101" s="4">
        <f>32.67+5.26</f>
        <v>37.93</v>
      </c>
      <c r="H101" s="4">
        <v>325.8</v>
      </c>
    </row>
    <row r="102" spans="1:8" ht="18" customHeight="1">
      <c r="A102" s="45" t="s">
        <v>34</v>
      </c>
      <c r="B102" s="4" t="s">
        <v>0</v>
      </c>
      <c r="C102" s="44">
        <v>30</v>
      </c>
      <c r="D102" s="95">
        <v>6.57</v>
      </c>
      <c r="E102" s="4">
        <v>2.37</v>
      </c>
      <c r="F102" s="4">
        <v>0.3</v>
      </c>
      <c r="G102" s="4">
        <v>14.49</v>
      </c>
      <c r="H102" s="4">
        <v>70.14</v>
      </c>
    </row>
    <row r="103" spans="1:8" ht="18" customHeight="1">
      <c r="A103" s="54">
        <v>302</v>
      </c>
      <c r="B103" s="25" t="s">
        <v>72</v>
      </c>
      <c r="C103" s="71">
        <v>185</v>
      </c>
      <c r="D103" s="95">
        <v>5.39</v>
      </c>
      <c r="E103" s="17">
        <v>1.8900000000000001</v>
      </c>
      <c r="F103" s="17">
        <v>0</v>
      </c>
      <c r="G103" s="17">
        <v>9.936000000000002</v>
      </c>
      <c r="H103" s="17">
        <v>47.30400000000001</v>
      </c>
    </row>
    <row r="104" spans="1:8" ht="18" customHeight="1">
      <c r="A104" s="42" t="s">
        <v>33</v>
      </c>
      <c r="B104" s="4" t="s">
        <v>50</v>
      </c>
      <c r="C104" s="78">
        <v>140</v>
      </c>
      <c r="D104" s="4">
        <f>28.5-4.8+1.63</f>
        <v>25.33</v>
      </c>
      <c r="E104" s="17">
        <v>1.8225000000000005</v>
      </c>
      <c r="F104" s="17">
        <v>0.405</v>
      </c>
      <c r="G104" s="17">
        <v>4.6425</v>
      </c>
      <c r="H104" s="17">
        <v>29.51</v>
      </c>
    </row>
    <row r="105" spans="1:8" ht="37.5" customHeight="1">
      <c r="A105" s="44"/>
      <c r="B105" s="9" t="s">
        <v>21</v>
      </c>
      <c r="C105" s="87">
        <v>500</v>
      </c>
      <c r="D105" s="96">
        <f>SUM(D101:D104)</f>
        <v>74.17000000000002</v>
      </c>
      <c r="E105" s="96">
        <f>SUM(E101:E104)</f>
        <v>15.402500000000002</v>
      </c>
      <c r="F105" s="96">
        <f>SUM(F101:F104)</f>
        <v>15.905</v>
      </c>
      <c r="G105" s="96">
        <f>SUM(G101:G104)</f>
        <v>66.9985</v>
      </c>
      <c r="H105" s="96">
        <f>SUM(H101:H104)</f>
        <v>472.754</v>
      </c>
    </row>
    <row r="106" spans="1:8" ht="18" customHeight="1">
      <c r="A106" s="121" t="s">
        <v>10</v>
      </c>
      <c r="B106" s="121"/>
      <c r="C106" s="31"/>
      <c r="D106" s="33"/>
      <c r="E106" s="18"/>
      <c r="F106" s="18"/>
      <c r="G106" s="18"/>
      <c r="H106" s="18"/>
    </row>
    <row r="107" spans="1:8" ht="18" customHeight="1">
      <c r="A107" s="54">
        <v>55</v>
      </c>
      <c r="B107" s="14" t="s">
        <v>28</v>
      </c>
      <c r="C107" s="78">
        <v>230</v>
      </c>
      <c r="D107" s="38">
        <f>13.5+2.63</f>
        <v>16.13</v>
      </c>
      <c r="E107" s="19">
        <f>E32/220*230</f>
        <v>5.6454545454545455</v>
      </c>
      <c r="F107" s="19">
        <f>F32/220*230</f>
        <v>8.154545454545454</v>
      </c>
      <c r="G107" s="19">
        <f>G32/220*230</f>
        <v>9.827272727272728</v>
      </c>
      <c r="H107" s="19">
        <f>H32/220*230</f>
        <v>135.2818181818182</v>
      </c>
    </row>
    <row r="108" spans="1:8" ht="18" customHeight="1">
      <c r="A108" s="54">
        <v>97</v>
      </c>
      <c r="B108" s="25" t="s">
        <v>49</v>
      </c>
      <c r="C108" s="71">
        <v>90</v>
      </c>
      <c r="D108" s="21">
        <v>32</v>
      </c>
      <c r="E108" s="14">
        <f>8+3.17</f>
        <v>11.17</v>
      </c>
      <c r="F108" s="14">
        <f>8.2+0.59</f>
        <v>8.79</v>
      </c>
      <c r="G108" s="14">
        <v>19.6</v>
      </c>
      <c r="H108" s="15">
        <v>202.19</v>
      </c>
    </row>
    <row r="109" spans="1:8" s="8" customFormat="1" ht="18" customHeight="1">
      <c r="A109" s="54">
        <v>146</v>
      </c>
      <c r="B109" s="4" t="s">
        <v>24</v>
      </c>
      <c r="C109" s="44">
        <v>150</v>
      </c>
      <c r="D109" s="38">
        <v>15</v>
      </c>
      <c r="E109" s="22">
        <v>4.1</v>
      </c>
      <c r="F109" s="22">
        <v>6.3</v>
      </c>
      <c r="G109" s="22">
        <v>34.2</v>
      </c>
      <c r="H109" s="22">
        <v>209.9</v>
      </c>
    </row>
    <row r="110" spans="1:8" s="8" customFormat="1" ht="18" customHeight="1">
      <c r="A110" s="54">
        <v>311</v>
      </c>
      <c r="B110" s="13" t="s">
        <v>25</v>
      </c>
      <c r="C110" s="42">
        <v>200</v>
      </c>
      <c r="D110" s="21">
        <v>7.5</v>
      </c>
      <c r="E110" s="22">
        <v>0.2</v>
      </c>
      <c r="F110" s="22">
        <v>0.1</v>
      </c>
      <c r="G110" s="22">
        <v>26.3</v>
      </c>
      <c r="H110" s="13">
        <v>106.9</v>
      </c>
    </row>
    <row r="111" spans="1:8" s="8" customFormat="1" ht="18" customHeight="1">
      <c r="A111" s="88" t="s">
        <v>35</v>
      </c>
      <c r="B111" s="4" t="s">
        <v>4</v>
      </c>
      <c r="C111" s="44">
        <v>30</v>
      </c>
      <c r="D111" s="38">
        <v>3.54</v>
      </c>
      <c r="E111" s="2">
        <v>1.98</v>
      </c>
      <c r="F111" s="49">
        <v>0.36</v>
      </c>
      <c r="G111" s="2">
        <v>10.02</v>
      </c>
      <c r="H111" s="2">
        <v>51.24</v>
      </c>
    </row>
    <row r="112" spans="1:8" ht="18" customHeight="1">
      <c r="A112" s="44"/>
      <c r="B112" s="81" t="s">
        <v>21</v>
      </c>
      <c r="C112" s="82">
        <v>700</v>
      </c>
      <c r="D112" s="89">
        <f>SUM(D107:D111)</f>
        <v>74.17</v>
      </c>
      <c r="E112" s="89">
        <f>SUM(E107:E111)</f>
        <v>23.095454545454544</v>
      </c>
      <c r="F112" s="89">
        <f>SUM(F107:F111)</f>
        <v>23.704545454545457</v>
      </c>
      <c r="G112" s="89">
        <f>SUM(G107:G111)</f>
        <v>99.94727272727273</v>
      </c>
      <c r="H112" s="89">
        <f>SUM(H107:H111)</f>
        <v>705.5118181818182</v>
      </c>
    </row>
    <row r="113" spans="1:8" ht="18" customHeight="1">
      <c r="A113" s="44"/>
      <c r="B113" s="3" t="s">
        <v>8</v>
      </c>
      <c r="C113" s="47"/>
      <c r="D113" s="32"/>
      <c r="E113" s="32">
        <f>E105+E112</f>
        <v>38.49795454545455</v>
      </c>
      <c r="F113" s="32">
        <f>F105+F112</f>
        <v>39.609545454545454</v>
      </c>
      <c r="G113" s="32">
        <f>G105+G112</f>
        <v>166.94577272727275</v>
      </c>
      <c r="H113" s="32">
        <f>H105+H112</f>
        <v>1178.2658181818183</v>
      </c>
    </row>
    <row r="114" spans="1:8" ht="18" customHeight="1">
      <c r="A114" s="122" t="s">
        <v>41</v>
      </c>
      <c r="B114" s="123"/>
      <c r="C114" s="50"/>
      <c r="D114" s="23"/>
      <c r="E114" s="23"/>
      <c r="F114" s="23"/>
      <c r="G114" s="23"/>
      <c r="H114" s="23"/>
    </row>
    <row r="115" spans="1:8" ht="18" customHeight="1">
      <c r="A115" s="126" t="s">
        <v>11</v>
      </c>
      <c r="B115" s="126"/>
      <c r="C115" s="41"/>
      <c r="D115" s="33"/>
      <c r="E115" s="10"/>
      <c r="F115" s="10"/>
      <c r="G115" s="10"/>
      <c r="H115" s="18"/>
    </row>
    <row r="116" spans="1:8" ht="33.75" customHeight="1">
      <c r="A116" s="42">
        <v>258</v>
      </c>
      <c r="B116" s="27" t="s">
        <v>75</v>
      </c>
      <c r="C116" s="44">
        <v>150</v>
      </c>
      <c r="D116" s="4">
        <v>46.17</v>
      </c>
      <c r="E116" s="92">
        <v>11.75</v>
      </c>
      <c r="F116" s="17">
        <v>15.3</v>
      </c>
      <c r="G116" s="17">
        <v>42.16</v>
      </c>
      <c r="H116" s="17">
        <v>353.34</v>
      </c>
    </row>
    <row r="117" spans="1:8" s="8" customFormat="1" ht="18" customHeight="1">
      <c r="A117" s="42">
        <v>300</v>
      </c>
      <c r="B117" s="25" t="s">
        <v>26</v>
      </c>
      <c r="C117" s="71">
        <v>200</v>
      </c>
      <c r="D117" s="21">
        <v>2.67</v>
      </c>
      <c r="E117" s="4">
        <v>0.1</v>
      </c>
      <c r="F117" s="4">
        <v>0</v>
      </c>
      <c r="G117" s="4">
        <v>20.2</v>
      </c>
      <c r="H117" s="4">
        <v>81.2</v>
      </c>
    </row>
    <row r="118" spans="1:8" ht="18" customHeight="1">
      <c r="A118" s="54" t="s">
        <v>33</v>
      </c>
      <c r="B118" s="4" t="s">
        <v>50</v>
      </c>
      <c r="C118" s="44">
        <v>150</v>
      </c>
      <c r="D118" s="4">
        <f>28.5-4.8+1.63</f>
        <v>25.33</v>
      </c>
      <c r="E118" s="92">
        <v>1.8225000000000005</v>
      </c>
      <c r="F118" s="17">
        <v>0.405</v>
      </c>
      <c r="G118" s="17">
        <v>4.6425</v>
      </c>
      <c r="H118" s="17">
        <v>29.51</v>
      </c>
    </row>
    <row r="119" spans="1:8" ht="18" customHeight="1">
      <c r="A119" s="44"/>
      <c r="B119" s="9" t="s">
        <v>21</v>
      </c>
      <c r="C119" s="47">
        <v>500</v>
      </c>
      <c r="D119" s="6">
        <f>SUM(D116:D118)</f>
        <v>74.17</v>
      </c>
      <c r="E119" s="5">
        <f>SUM(E116:E118)</f>
        <v>13.6725</v>
      </c>
      <c r="F119" s="5">
        <f>SUM(F116:F118)</f>
        <v>15.705</v>
      </c>
      <c r="G119" s="5">
        <f>SUM(G116:G118)</f>
        <v>67.0025</v>
      </c>
      <c r="H119" s="5">
        <f>SUM(H116:H118)</f>
        <v>464.04999999999995</v>
      </c>
    </row>
    <row r="120" spans="1:8" ht="18" customHeight="1">
      <c r="A120" s="120" t="s">
        <v>10</v>
      </c>
      <c r="B120" s="121"/>
      <c r="C120" s="51"/>
      <c r="D120" s="33"/>
      <c r="E120" s="18"/>
      <c r="F120" s="18"/>
      <c r="G120" s="18"/>
      <c r="H120" s="18"/>
    </row>
    <row r="121" spans="1:8" ht="18" customHeight="1">
      <c r="A121" s="54">
        <v>65</v>
      </c>
      <c r="B121" s="20" t="s">
        <v>30</v>
      </c>
      <c r="C121" s="74">
        <v>250</v>
      </c>
      <c r="D121" s="21">
        <f>16+2.63-0.68</f>
        <v>17.95</v>
      </c>
      <c r="E121" s="26">
        <v>11.3</v>
      </c>
      <c r="F121" s="26">
        <v>10.5</v>
      </c>
      <c r="G121" s="26">
        <v>30.8</v>
      </c>
      <c r="H121" s="26">
        <v>262.9</v>
      </c>
    </row>
    <row r="122" spans="1:8" ht="18" customHeight="1">
      <c r="A122" s="54">
        <v>96</v>
      </c>
      <c r="B122" s="1" t="s">
        <v>64</v>
      </c>
      <c r="C122" s="68">
        <v>90</v>
      </c>
      <c r="D122" s="84">
        <v>35.29</v>
      </c>
      <c r="E122" s="16">
        <v>4.02</v>
      </c>
      <c r="F122" s="16">
        <v>7.340000000000001</v>
      </c>
      <c r="G122" s="16">
        <v>7.1</v>
      </c>
      <c r="H122" s="16">
        <v>110.54</v>
      </c>
    </row>
    <row r="123" spans="1:8" s="8" customFormat="1" ht="18" customHeight="1">
      <c r="A123" s="73" t="s">
        <v>36</v>
      </c>
      <c r="B123" s="4" t="s">
        <v>22</v>
      </c>
      <c r="C123" s="44">
        <v>150</v>
      </c>
      <c r="D123" s="85">
        <v>12</v>
      </c>
      <c r="E123" s="14">
        <v>4.72</v>
      </c>
      <c r="F123" s="14">
        <v>8.46</v>
      </c>
      <c r="G123" s="14">
        <v>25.54</v>
      </c>
      <c r="H123" s="15">
        <v>197.18</v>
      </c>
    </row>
    <row r="124" spans="1:8" s="8" customFormat="1" ht="18" customHeight="1">
      <c r="A124" s="54">
        <v>319</v>
      </c>
      <c r="B124" s="13" t="s">
        <v>51</v>
      </c>
      <c r="C124" s="71">
        <v>200</v>
      </c>
      <c r="D124" s="84">
        <v>5.39</v>
      </c>
      <c r="E124" s="22">
        <v>2.1</v>
      </c>
      <c r="F124" s="22">
        <v>0</v>
      </c>
      <c r="G124" s="22">
        <f>10.8+0.24</f>
        <v>11.040000000000001</v>
      </c>
      <c r="H124" s="22">
        <v>52.56</v>
      </c>
    </row>
    <row r="125" spans="1:8" ht="18" customHeight="1">
      <c r="A125" s="73" t="s">
        <v>35</v>
      </c>
      <c r="B125" s="4" t="s">
        <v>4</v>
      </c>
      <c r="C125" s="44">
        <v>30</v>
      </c>
      <c r="D125" s="38">
        <v>3.54</v>
      </c>
      <c r="E125" s="2">
        <v>1.98</v>
      </c>
      <c r="F125" s="49">
        <v>0.36</v>
      </c>
      <c r="G125" s="2">
        <v>10.02</v>
      </c>
      <c r="H125" s="2">
        <v>51.24</v>
      </c>
    </row>
    <row r="126" spans="1:8" ht="18" customHeight="1">
      <c r="A126" s="91"/>
      <c r="B126" s="9" t="s">
        <v>21</v>
      </c>
      <c r="C126" s="47">
        <f aca="true" t="shared" si="3" ref="C126:H126">SUM(C121:C125)</f>
        <v>720</v>
      </c>
      <c r="D126" s="32">
        <f t="shared" si="3"/>
        <v>74.17</v>
      </c>
      <c r="E126" s="5">
        <f t="shared" si="3"/>
        <v>24.12</v>
      </c>
      <c r="F126" s="5">
        <f t="shared" si="3"/>
        <v>26.66</v>
      </c>
      <c r="G126" s="5">
        <f t="shared" si="3"/>
        <v>84.5</v>
      </c>
      <c r="H126" s="5">
        <f t="shared" si="3"/>
        <v>674.4200000000001</v>
      </c>
    </row>
    <row r="127" spans="1:8" ht="18" customHeight="1">
      <c r="A127" s="44"/>
      <c r="B127" s="3" t="s">
        <v>8</v>
      </c>
      <c r="C127" s="47"/>
      <c r="D127" s="32"/>
      <c r="E127" s="6">
        <f>E119+E126</f>
        <v>37.792500000000004</v>
      </c>
      <c r="F127" s="6">
        <f>F119+F126</f>
        <v>42.365</v>
      </c>
      <c r="G127" s="6">
        <f>G119+G126</f>
        <v>151.5025</v>
      </c>
      <c r="H127" s="6">
        <f>H119+H126</f>
        <v>1138.47</v>
      </c>
    </row>
    <row r="128" spans="1:8" ht="18" customHeight="1">
      <c r="A128" s="120" t="s">
        <v>42</v>
      </c>
      <c r="B128" s="121"/>
      <c r="C128" s="31"/>
      <c r="D128" s="30"/>
      <c r="E128" s="23"/>
      <c r="F128" s="23"/>
      <c r="G128" s="23"/>
      <c r="H128" s="30"/>
    </row>
    <row r="129" spans="1:8" ht="18" customHeight="1">
      <c r="A129" s="120" t="s">
        <v>11</v>
      </c>
      <c r="B129" s="121"/>
      <c r="C129" s="51"/>
      <c r="D129" s="32"/>
      <c r="E129" s="3"/>
      <c r="F129" s="3"/>
      <c r="G129" s="3"/>
      <c r="H129" s="3"/>
    </row>
    <row r="130" spans="1:8" ht="18" customHeight="1">
      <c r="A130" s="54">
        <v>208</v>
      </c>
      <c r="B130" s="4" t="s">
        <v>66</v>
      </c>
      <c r="C130" s="44">
        <v>250</v>
      </c>
      <c r="D130" s="85">
        <v>45.87</v>
      </c>
      <c r="E130" s="17">
        <v>13.48</v>
      </c>
      <c r="F130" s="17">
        <v>15.2</v>
      </c>
      <c r="G130" s="17">
        <v>42.16</v>
      </c>
      <c r="H130" s="17">
        <v>359.36</v>
      </c>
    </row>
    <row r="131" spans="1:8" s="8" customFormat="1" ht="18" customHeight="1">
      <c r="A131" s="42">
        <v>300</v>
      </c>
      <c r="B131" s="2" t="s">
        <v>26</v>
      </c>
      <c r="C131" s="80">
        <v>200</v>
      </c>
      <c r="D131" s="21">
        <v>2.67</v>
      </c>
      <c r="E131" s="4">
        <v>0.1</v>
      </c>
      <c r="F131" s="4">
        <v>0</v>
      </c>
      <c r="G131" s="4">
        <v>20.2</v>
      </c>
      <c r="H131" s="4">
        <v>81.2</v>
      </c>
    </row>
    <row r="132" spans="1:8" ht="18" customHeight="1">
      <c r="A132" s="73" t="s">
        <v>59</v>
      </c>
      <c r="B132" s="4" t="s">
        <v>81</v>
      </c>
      <c r="C132" s="44">
        <v>50</v>
      </c>
      <c r="D132" s="85">
        <v>25.63</v>
      </c>
      <c r="E132" s="17">
        <v>1.8225000000000005</v>
      </c>
      <c r="F132" s="17">
        <v>0.405</v>
      </c>
      <c r="G132" s="17">
        <v>4.6425</v>
      </c>
      <c r="H132" s="17">
        <v>29.51</v>
      </c>
    </row>
    <row r="133" spans="1:8" ht="18" customHeight="1">
      <c r="A133" s="44"/>
      <c r="B133" s="9" t="s">
        <v>21</v>
      </c>
      <c r="C133" s="47">
        <f aca="true" t="shared" si="4" ref="C133:H133">SUM(C130:C132)</f>
        <v>500</v>
      </c>
      <c r="D133" s="32">
        <f t="shared" si="4"/>
        <v>74.17</v>
      </c>
      <c r="E133" s="6">
        <f t="shared" si="4"/>
        <v>15.4025</v>
      </c>
      <c r="F133" s="6">
        <f t="shared" si="4"/>
        <v>15.604999999999999</v>
      </c>
      <c r="G133" s="6">
        <f t="shared" si="4"/>
        <v>67.0025</v>
      </c>
      <c r="H133" s="6">
        <f t="shared" si="4"/>
        <v>470.07</v>
      </c>
    </row>
    <row r="134" spans="1:8" ht="18" customHeight="1">
      <c r="A134" s="46"/>
      <c r="B134" s="28"/>
      <c r="C134" s="53"/>
      <c r="D134" s="33"/>
      <c r="E134" s="10"/>
      <c r="F134" s="10"/>
      <c r="G134" s="10"/>
      <c r="H134" s="10"/>
    </row>
    <row r="135" spans="1:8" ht="18" customHeight="1">
      <c r="A135" s="126" t="s">
        <v>10</v>
      </c>
      <c r="B135" s="126"/>
      <c r="C135" s="41"/>
      <c r="D135" s="33"/>
      <c r="E135" s="18"/>
      <c r="F135" s="18"/>
      <c r="G135" s="18"/>
      <c r="H135" s="18"/>
    </row>
    <row r="136" spans="1:8" ht="18" customHeight="1">
      <c r="A136" s="42">
        <v>62</v>
      </c>
      <c r="B136" s="20" t="s">
        <v>65</v>
      </c>
      <c r="C136" s="78">
        <v>230</v>
      </c>
      <c r="D136" s="21">
        <f>20-2.48</f>
        <v>17.52</v>
      </c>
      <c r="E136" s="16">
        <v>5.8</v>
      </c>
      <c r="F136" s="16">
        <v>4.3</v>
      </c>
      <c r="G136" s="16">
        <v>27.8</v>
      </c>
      <c r="H136" s="4">
        <v>173.1</v>
      </c>
    </row>
    <row r="137" spans="1:8" ht="18" customHeight="1">
      <c r="A137" s="54">
        <v>110</v>
      </c>
      <c r="B137" s="55" t="s">
        <v>61</v>
      </c>
      <c r="C137" s="71">
        <v>100</v>
      </c>
      <c r="D137" s="90">
        <v>35.72</v>
      </c>
      <c r="E137" s="29">
        <f>E79/90*100</f>
        <v>7.666666666666668</v>
      </c>
      <c r="F137" s="29">
        <f>F79/90*100</f>
        <v>11.222222222222221</v>
      </c>
      <c r="G137" s="29">
        <f>G79/90*100</f>
        <v>16.333333333333332</v>
      </c>
      <c r="H137" s="29">
        <f>H79/90*100</f>
        <v>197.00000000000003</v>
      </c>
    </row>
    <row r="138" spans="1:8" ht="18" customHeight="1">
      <c r="A138" s="54">
        <v>158</v>
      </c>
      <c r="B138" s="27" t="s">
        <v>45</v>
      </c>
      <c r="C138" s="76">
        <v>150</v>
      </c>
      <c r="D138" s="84">
        <v>12</v>
      </c>
      <c r="E138" s="14">
        <f>9.22-3.67</f>
        <v>5.550000000000001</v>
      </c>
      <c r="F138" s="14">
        <v>8.16</v>
      </c>
      <c r="G138" s="14">
        <f>18.36+16</f>
        <v>34.36</v>
      </c>
      <c r="H138" s="14">
        <v>233.08</v>
      </c>
    </row>
    <row r="139" spans="1:8" ht="18" customHeight="1">
      <c r="A139" s="54">
        <v>319</v>
      </c>
      <c r="B139" s="13" t="s">
        <v>51</v>
      </c>
      <c r="C139" s="42">
        <v>200</v>
      </c>
      <c r="D139" s="84">
        <v>5.39</v>
      </c>
      <c r="E139" s="22">
        <v>2.1</v>
      </c>
      <c r="F139" s="22">
        <v>0</v>
      </c>
      <c r="G139" s="22">
        <f>10.8+0.24</f>
        <v>11.040000000000001</v>
      </c>
      <c r="H139" s="22">
        <v>52.56</v>
      </c>
    </row>
    <row r="140" spans="1:8" ht="18" customHeight="1">
      <c r="A140" s="73" t="s">
        <v>35</v>
      </c>
      <c r="B140" s="4" t="s">
        <v>4</v>
      </c>
      <c r="C140" s="44">
        <v>30</v>
      </c>
      <c r="D140" s="85">
        <v>3.54</v>
      </c>
      <c r="E140" s="2">
        <v>1.98</v>
      </c>
      <c r="F140" s="49">
        <v>0.36</v>
      </c>
      <c r="G140" s="2">
        <v>10.02</v>
      </c>
      <c r="H140" s="2">
        <v>51.24</v>
      </c>
    </row>
    <row r="141" spans="1:8" ht="18" customHeight="1">
      <c r="A141" s="42"/>
      <c r="B141" s="81" t="s">
        <v>21</v>
      </c>
      <c r="C141" s="82">
        <f aca="true" t="shared" si="5" ref="C141:H141">SUM(C136:C140)</f>
        <v>710</v>
      </c>
      <c r="D141" s="32">
        <f t="shared" si="5"/>
        <v>74.17</v>
      </c>
      <c r="E141" s="5">
        <f t="shared" si="5"/>
        <v>23.09666666666667</v>
      </c>
      <c r="F141" s="5">
        <f t="shared" si="5"/>
        <v>24.04222222222222</v>
      </c>
      <c r="G141" s="5">
        <f t="shared" si="5"/>
        <v>99.55333333333334</v>
      </c>
      <c r="H141" s="5">
        <f t="shared" si="5"/>
        <v>706.98</v>
      </c>
    </row>
    <row r="142" spans="1:8" ht="18" customHeight="1">
      <c r="A142" s="42"/>
      <c r="B142" s="9"/>
      <c r="C142" s="47"/>
      <c r="D142" s="32"/>
      <c r="E142" s="5">
        <f>E133+E141</f>
        <v>38.49916666666667</v>
      </c>
      <c r="F142" s="5">
        <f>F133+F141</f>
        <v>39.64722222222222</v>
      </c>
      <c r="G142" s="5">
        <f>G133+G141</f>
        <v>166.55583333333334</v>
      </c>
      <c r="H142" s="5">
        <f>H133+H141</f>
        <v>1177.05</v>
      </c>
    </row>
    <row r="143" spans="1:8" ht="18" customHeight="1">
      <c r="A143" s="122" t="s">
        <v>43</v>
      </c>
      <c r="B143" s="123"/>
      <c r="C143" s="50"/>
      <c r="D143" s="23"/>
      <c r="E143" s="23"/>
      <c r="F143" s="23"/>
      <c r="G143" s="23"/>
      <c r="H143" s="23"/>
    </row>
    <row r="144" spans="1:8" ht="18" customHeight="1">
      <c r="A144" s="126" t="s">
        <v>11</v>
      </c>
      <c r="B144" s="126"/>
      <c r="C144" s="41"/>
      <c r="D144" s="33"/>
      <c r="E144" s="18"/>
      <c r="F144" s="18"/>
      <c r="G144" s="18"/>
      <c r="H144" s="18"/>
    </row>
    <row r="145" spans="1:8" ht="18" customHeight="1">
      <c r="A145" s="42">
        <v>227</v>
      </c>
      <c r="B145" s="27" t="s">
        <v>19</v>
      </c>
      <c r="C145" s="76">
        <v>150</v>
      </c>
      <c r="D145" s="38">
        <v>17.5</v>
      </c>
      <c r="E145" s="17">
        <v>3.5</v>
      </c>
      <c r="F145" s="17">
        <v>6.5</v>
      </c>
      <c r="G145" s="17">
        <v>15</v>
      </c>
      <c r="H145" s="17">
        <v>132.5</v>
      </c>
    </row>
    <row r="146" spans="1:8" ht="18" customHeight="1">
      <c r="A146" s="54">
        <v>136</v>
      </c>
      <c r="B146" s="55" t="s">
        <v>62</v>
      </c>
      <c r="C146" s="71">
        <v>90</v>
      </c>
      <c r="D146" s="85">
        <v>28</v>
      </c>
      <c r="E146" s="22">
        <f>9.82-4.73</f>
        <v>5.09</v>
      </c>
      <c r="F146" s="22">
        <v>6.15</v>
      </c>
      <c r="G146" s="22">
        <v>10.78</v>
      </c>
      <c r="H146" s="22">
        <v>118.83</v>
      </c>
    </row>
    <row r="147" spans="1:8" ht="18" customHeight="1">
      <c r="A147" s="54">
        <v>302</v>
      </c>
      <c r="B147" s="25" t="s">
        <v>72</v>
      </c>
      <c r="C147" s="71">
        <v>200</v>
      </c>
      <c r="D147" s="84">
        <v>5.39</v>
      </c>
      <c r="E147" s="17">
        <v>1.8900000000000001</v>
      </c>
      <c r="F147" s="17">
        <v>0</v>
      </c>
      <c r="G147" s="17">
        <v>9.936000000000002</v>
      </c>
      <c r="H147" s="17">
        <v>47.30400000000001</v>
      </c>
    </row>
    <row r="148" spans="1:8" ht="18" customHeight="1">
      <c r="A148" s="45" t="s">
        <v>33</v>
      </c>
      <c r="B148" s="27" t="s">
        <v>71</v>
      </c>
      <c r="C148" s="44">
        <v>30</v>
      </c>
      <c r="D148" s="21">
        <f>11+2.63-0.21</f>
        <v>13.419999999999998</v>
      </c>
      <c r="E148" s="2">
        <v>2.34</v>
      </c>
      <c r="F148" s="49">
        <v>2.5500000000000003</v>
      </c>
      <c r="G148" s="2">
        <v>13.69</v>
      </c>
      <c r="H148" s="2">
        <v>87.07</v>
      </c>
    </row>
    <row r="149" spans="1:8" ht="18" customHeight="1">
      <c r="A149" s="73" t="s">
        <v>34</v>
      </c>
      <c r="B149" s="4" t="s">
        <v>0</v>
      </c>
      <c r="C149" s="44">
        <v>45</v>
      </c>
      <c r="D149" s="84">
        <v>9.86</v>
      </c>
      <c r="E149" s="17">
        <v>3.555</v>
      </c>
      <c r="F149" s="4">
        <v>0.45</v>
      </c>
      <c r="G149" s="17">
        <v>21.735</v>
      </c>
      <c r="H149" s="4">
        <v>105.21000000000001</v>
      </c>
    </row>
    <row r="150" spans="1:8" ht="18" customHeight="1">
      <c r="A150" s="44"/>
      <c r="B150" s="81" t="s">
        <v>21</v>
      </c>
      <c r="C150" s="82">
        <f>150+90+185+30+45</f>
        <v>500</v>
      </c>
      <c r="D150" s="6">
        <f>SUM(D145:D149)</f>
        <v>74.17</v>
      </c>
      <c r="E150" s="6">
        <f>SUM(E145:E149)</f>
        <v>16.375</v>
      </c>
      <c r="F150" s="6">
        <f>SUM(F145:F149)</f>
        <v>15.65</v>
      </c>
      <c r="G150" s="6">
        <f>SUM(G145:G149)</f>
        <v>71.14099999999999</v>
      </c>
      <c r="H150" s="6">
        <f>SUM(H145:H149)</f>
        <v>490.914</v>
      </c>
    </row>
    <row r="151" spans="1:8" ht="18" customHeight="1">
      <c r="A151" s="120" t="s">
        <v>10</v>
      </c>
      <c r="B151" s="121"/>
      <c r="C151" s="51"/>
      <c r="D151" s="33"/>
      <c r="E151" s="18"/>
      <c r="F151" s="18"/>
      <c r="G151" s="18"/>
      <c r="H151" s="18"/>
    </row>
    <row r="152" spans="1:8" ht="18" customHeight="1">
      <c r="A152" s="42">
        <v>58</v>
      </c>
      <c r="B152" s="102" t="s">
        <v>37</v>
      </c>
      <c r="C152" s="70">
        <v>250</v>
      </c>
      <c r="D152" s="38">
        <f>17.5+2.63</f>
        <v>20.13</v>
      </c>
      <c r="E152" s="19">
        <f>E78/220*250</f>
        <v>10.863636363636363</v>
      </c>
      <c r="F152" s="19">
        <f>F78/220*250</f>
        <v>8.181818181818182</v>
      </c>
      <c r="G152" s="19">
        <f>G78/220*250</f>
        <v>33.86363636363637</v>
      </c>
      <c r="H152" s="19">
        <f>H78/220*250</f>
        <v>252.54545454545456</v>
      </c>
    </row>
    <row r="153" spans="1:8" ht="18" customHeight="1">
      <c r="A153" s="54">
        <v>110</v>
      </c>
      <c r="B153" s="55" t="s">
        <v>79</v>
      </c>
      <c r="C153" s="71">
        <v>90</v>
      </c>
      <c r="D153" s="35">
        <f>31-0.5-3.54</f>
        <v>26.96</v>
      </c>
      <c r="E153" s="29">
        <v>4.67</v>
      </c>
      <c r="F153" s="29">
        <v>6.2</v>
      </c>
      <c r="G153" s="29">
        <v>4.67</v>
      </c>
      <c r="H153" s="29">
        <v>92.16</v>
      </c>
    </row>
    <row r="154" spans="1:8" ht="18" customHeight="1">
      <c r="A154" s="42">
        <v>183</v>
      </c>
      <c r="B154" s="1" t="s">
        <v>20</v>
      </c>
      <c r="C154" s="68">
        <v>150</v>
      </c>
      <c r="D154" s="21">
        <v>12</v>
      </c>
      <c r="E154" s="14">
        <v>5.6</v>
      </c>
      <c r="F154" s="14">
        <v>7.8</v>
      </c>
      <c r="G154" s="14">
        <v>25.3</v>
      </c>
      <c r="H154" s="15">
        <v>193.8</v>
      </c>
    </row>
    <row r="155" spans="1:8" ht="18" customHeight="1">
      <c r="A155" s="42">
        <v>310</v>
      </c>
      <c r="B155" s="4" t="s">
        <v>29</v>
      </c>
      <c r="C155" s="44">
        <v>200</v>
      </c>
      <c r="D155" s="21">
        <v>8</v>
      </c>
      <c r="E155" s="22">
        <v>0.5</v>
      </c>
      <c r="F155" s="22">
        <v>0.1</v>
      </c>
      <c r="G155" s="22">
        <v>23.9</v>
      </c>
      <c r="H155" s="22">
        <v>98.5</v>
      </c>
    </row>
    <row r="156" spans="1:8" ht="15.75">
      <c r="A156" s="45" t="s">
        <v>35</v>
      </c>
      <c r="B156" s="4" t="s">
        <v>4</v>
      </c>
      <c r="C156" s="44">
        <v>60</v>
      </c>
      <c r="D156" s="38">
        <f>3.54*2</f>
        <v>7.08</v>
      </c>
      <c r="E156" s="2">
        <v>3.96</v>
      </c>
      <c r="F156" s="2">
        <v>0.72</v>
      </c>
      <c r="G156" s="2">
        <v>20.04</v>
      </c>
      <c r="H156" s="2">
        <v>102.48</v>
      </c>
    </row>
    <row r="157" spans="1:8" ht="15.75">
      <c r="A157" s="44"/>
      <c r="B157" s="9" t="s">
        <v>21</v>
      </c>
      <c r="C157" s="47">
        <f aca="true" t="shared" si="6" ref="C157:H157">SUM(C152:C156)</f>
        <v>750</v>
      </c>
      <c r="D157" s="67">
        <f t="shared" si="6"/>
        <v>74.17</v>
      </c>
      <c r="E157" s="67">
        <f t="shared" si="6"/>
        <v>25.593636363636364</v>
      </c>
      <c r="F157" s="67">
        <f t="shared" si="6"/>
        <v>23.001818181818184</v>
      </c>
      <c r="G157" s="67">
        <f t="shared" si="6"/>
        <v>107.77363636363637</v>
      </c>
      <c r="H157" s="67">
        <f t="shared" si="6"/>
        <v>739.4854545454546</v>
      </c>
    </row>
    <row r="158" spans="1:8" ht="15.75">
      <c r="A158" s="44"/>
      <c r="B158" s="12" t="s">
        <v>8</v>
      </c>
      <c r="C158" s="47"/>
      <c r="D158" s="32"/>
      <c r="E158" s="6">
        <f>E150+E157</f>
        <v>41.968636363636364</v>
      </c>
      <c r="F158" s="6">
        <f>F150+F157</f>
        <v>38.651818181818186</v>
      </c>
      <c r="G158" s="6">
        <f>G150+G157</f>
        <v>178.91463636363636</v>
      </c>
      <c r="H158" s="6">
        <f>H150+H157</f>
        <v>1230.3994545454545</v>
      </c>
    </row>
    <row r="159" spans="1:8" ht="15.75">
      <c r="A159" s="59"/>
      <c r="B159" s="120" t="s">
        <v>38</v>
      </c>
      <c r="C159" s="128"/>
      <c r="D159" s="6"/>
      <c r="E159" s="6">
        <f>E21+E38+E52+E68+E84+E98+E113+E127+E142+E158</f>
        <v>387.1067174523008</v>
      </c>
      <c r="F159" s="6">
        <f>F21+F38+F52+F68+F84+F98+F113+F127+F142+F158</f>
        <v>398.4806907968575</v>
      </c>
      <c r="G159" s="6">
        <f>G21+G38+G52+G68+G84+G98+G113+G127+G142+G158</f>
        <v>1669.4972393378227</v>
      </c>
      <c r="H159" s="6">
        <f>H21+H38+H52+H68+H84+H98+H113+H127+H142+H158</f>
        <v>11819.18693939394</v>
      </c>
    </row>
    <row r="160" spans="1:8" ht="15.75">
      <c r="A160" s="59"/>
      <c r="B160" s="129" t="s">
        <v>39</v>
      </c>
      <c r="C160" s="130"/>
      <c r="D160" s="60"/>
      <c r="E160" s="6">
        <f>E159/10</f>
        <v>38.71067174523008</v>
      </c>
      <c r="F160" s="6">
        <f>F159/10</f>
        <v>39.84806907968575</v>
      </c>
      <c r="G160" s="6">
        <f>G159/10</f>
        <v>166.94972393378228</v>
      </c>
      <c r="H160" s="6">
        <f>H159/10</f>
        <v>1181.918693939394</v>
      </c>
    </row>
    <row r="161" spans="5:8" ht="15">
      <c r="E161" s="11">
        <f>77/100*50</f>
        <v>38.5</v>
      </c>
      <c r="F161" s="11">
        <f>79/100*50</f>
        <v>39.5</v>
      </c>
      <c r="G161" s="11">
        <f>335/100*50</f>
        <v>167.5</v>
      </c>
      <c r="H161" s="11">
        <f>2350/100*50</f>
        <v>1175</v>
      </c>
    </row>
    <row r="162" spans="5:8" ht="15">
      <c r="E162" s="100"/>
      <c r="F162" s="100"/>
      <c r="G162" s="100"/>
      <c r="H162" s="100"/>
    </row>
  </sheetData>
  <sheetProtection/>
  <mergeCells count="42">
    <mergeCell ref="A45:B45"/>
    <mergeCell ref="A54:B54"/>
    <mergeCell ref="A61:B61"/>
    <mergeCell ref="A144:B144"/>
    <mergeCell ref="A77:B77"/>
    <mergeCell ref="A86:B86"/>
    <mergeCell ref="A91:B91"/>
    <mergeCell ref="A151:B151"/>
    <mergeCell ref="A100:B100"/>
    <mergeCell ref="A106:B106"/>
    <mergeCell ref="A115:B115"/>
    <mergeCell ref="A120:B120"/>
    <mergeCell ref="A129:B129"/>
    <mergeCell ref="A135:B135"/>
    <mergeCell ref="A128:B128"/>
    <mergeCell ref="B159:C159"/>
    <mergeCell ref="B160:C160"/>
    <mergeCell ref="A9:B9"/>
    <mergeCell ref="A14:B14"/>
    <mergeCell ref="A24:B24"/>
    <mergeCell ref="A31:B31"/>
    <mergeCell ref="A40:B40"/>
    <mergeCell ref="A99:B99"/>
    <mergeCell ref="A69:B69"/>
    <mergeCell ref="A70:B70"/>
    <mergeCell ref="H3:H7"/>
    <mergeCell ref="A8:B8"/>
    <mergeCell ref="A23:B23"/>
    <mergeCell ref="A39:B39"/>
    <mergeCell ref="A53:B53"/>
    <mergeCell ref="A143:B143"/>
    <mergeCell ref="E3:G4"/>
    <mergeCell ref="E5:E7"/>
    <mergeCell ref="A85:B85"/>
    <mergeCell ref="A114:B114"/>
    <mergeCell ref="B1:G2"/>
    <mergeCell ref="A3:A7"/>
    <mergeCell ref="B3:B7"/>
    <mergeCell ref="C3:C7"/>
    <mergeCell ref="D3:D7"/>
    <mergeCell ref="F5:F7"/>
    <mergeCell ref="G5:G7"/>
  </mergeCells>
  <printOptions/>
  <pageMargins left="0.1968503937007874" right="0" top="0.35433070866141736" bottom="0.5511811023622047" header="0.31496062992125984" footer="0.31496062992125984"/>
  <pageSetup horizontalDpi="600" verticalDpi="600" orientation="landscape" paperSize="9" r:id="rId1"/>
  <rowBreaks count="9" manualBreakCount="9">
    <brk id="22" max="255" man="1"/>
    <brk id="38" max="255" man="1"/>
    <brk id="52" max="255" man="1"/>
    <brk id="68" max="255" man="1"/>
    <brk id="84" max="255" man="1"/>
    <brk id="98" max="255" man="1"/>
    <brk id="113" max="255" man="1"/>
    <brk id="12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</dc:creator>
  <cp:keywords/>
  <dc:description/>
  <cp:lastModifiedBy>Админ</cp:lastModifiedBy>
  <cp:lastPrinted>2023-12-13T12:26:30Z</cp:lastPrinted>
  <dcterms:created xsi:type="dcterms:W3CDTF">2017-07-26T06:10:42Z</dcterms:created>
  <dcterms:modified xsi:type="dcterms:W3CDTF">2024-01-29T09:26:59Z</dcterms:modified>
  <cp:category/>
  <cp:version/>
  <cp:contentType/>
  <cp:contentStatus/>
</cp:coreProperties>
</file>